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4505" yWindow="-15" windowWidth="14340" windowHeight="1267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0" i="1"/>
  <c r="K10"/>
  <c r="J10"/>
  <c r="I10"/>
  <c r="H10"/>
  <c r="G10"/>
  <c r="F10"/>
  <c r="E10"/>
  <c r="D10"/>
  <c r="C10"/>
  <c r="B10"/>
  <c r="L9"/>
  <c r="K9"/>
  <c r="J9"/>
  <c r="I9"/>
  <c r="H9"/>
  <c r="G9"/>
  <c r="F9"/>
  <c r="E9"/>
  <c r="D9"/>
  <c r="C9"/>
  <c r="B9"/>
  <c r="L8"/>
  <c r="J8"/>
  <c r="I8"/>
  <c r="H8"/>
  <c r="G8"/>
  <c r="F8"/>
  <c r="E8"/>
  <c r="D8"/>
  <c r="C8"/>
  <c r="B8"/>
  <c r="L7"/>
  <c r="G7"/>
  <c r="F7"/>
  <c r="E7"/>
  <c r="D7"/>
  <c r="C7"/>
  <c r="B7"/>
  <c r="J5"/>
  <c r="I5"/>
  <c r="H5"/>
  <c r="G5"/>
  <c r="F5"/>
  <c r="E5"/>
  <c r="D5"/>
  <c r="C5"/>
  <c r="B5"/>
</calcChain>
</file>

<file path=xl/sharedStrings.xml><?xml version="1.0" encoding="utf-8"?>
<sst xmlns="http://schemas.openxmlformats.org/spreadsheetml/2006/main" count="50" uniqueCount="14">
  <si>
    <t>Число промышленных предприятий</t>
  </si>
  <si>
    <t>Объем промышленного производства, млн. тенге</t>
  </si>
  <si>
    <t>в том числе:</t>
  </si>
  <si>
    <t xml:space="preserve">Индексы промышленного производства, в % к предыдущему году </t>
  </si>
  <si>
    <t xml:space="preserve">   * 2002-2008 г.г. данные пересчитаны в соответствии с ОКЭД 2008г. ВСТ 01. </t>
  </si>
  <si>
    <t>Основные показатели промышленности*</t>
  </si>
  <si>
    <t>738 947</t>
  </si>
  <si>
    <t>-</t>
  </si>
  <si>
    <t xml:space="preserve"> - </t>
  </si>
  <si>
    <t>111,1</t>
  </si>
  <si>
    <t>горнодобывающая промышленность и разработка карьеров</t>
  </si>
  <si>
    <t>обрабатывающая промышленность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</si>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</sst>
</file>

<file path=xl/styles.xml><?xml version="1.0" encoding="utf-8"?>
<styleSheet xmlns="http://schemas.openxmlformats.org/spreadsheetml/2006/main">
  <numFmts count="5">
    <numFmt numFmtId="172" formatCode="#,##0.0"/>
    <numFmt numFmtId="173" formatCode="###\ ###\ ###\ ##0.0"/>
    <numFmt numFmtId="174" formatCode="###\ ###\ ###\ ##0"/>
    <numFmt numFmtId="175" formatCode="0.0;[Red]0.0"/>
    <numFmt numFmtId="176" formatCode="0.0"/>
  </numFmts>
  <fonts count="10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1"/>
      <color indexed="8"/>
      <name val="Roboto"/>
      <charset val="204"/>
    </font>
    <font>
      <b/>
      <sz val="10"/>
      <color indexed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sz val="10"/>
      <color indexed="8"/>
      <name val="Roboto"/>
      <charset val="204"/>
    </font>
    <font>
      <sz val="8"/>
      <color indexed="10"/>
      <name val="Roboto"/>
      <charset val="204"/>
    </font>
    <font>
      <i/>
      <sz val="8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2" fillId="0" borderId="0" xfId="0" applyFont="1"/>
    <xf numFmtId="0" fontId="2" fillId="0" borderId="0" xfId="0" applyFont="1" applyFill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3" fontId="4" fillId="0" borderId="0" xfId="0" applyNumberFormat="1" applyFont="1" applyBorder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Fill="1" applyBorder="1" applyAlignment="1">
      <alignment horizontal="right" wrapText="1"/>
    </xf>
    <xf numFmtId="3" fontId="4" fillId="0" borderId="0" xfId="0" applyNumberFormat="1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right" wrapText="1"/>
    </xf>
    <xf numFmtId="49" fontId="5" fillId="0" borderId="0" xfId="0" applyNumberFormat="1" applyFont="1" applyFill="1" applyBorder="1" applyAlignment="1">
      <alignment horizontal="right" wrapText="1"/>
    </xf>
    <xf numFmtId="174" fontId="4" fillId="0" borderId="0" xfId="0" applyNumberFormat="1" applyFont="1" applyBorder="1" applyAlignment="1">
      <alignment horizontal="right" wrapText="1"/>
    </xf>
    <xf numFmtId="174" fontId="4" fillId="0" borderId="0" xfId="0" applyNumberFormat="1" applyFont="1" applyFill="1" applyAlignment="1">
      <alignment horizontal="right" wrapText="1"/>
    </xf>
    <xf numFmtId="0" fontId="4" fillId="0" borderId="0" xfId="0" applyFont="1" applyAlignment="1">
      <alignment horizontal="left" wrapText="1" indent="1"/>
    </xf>
    <xf numFmtId="172" fontId="4" fillId="0" borderId="0" xfId="0" applyNumberFormat="1" applyFont="1" applyBorder="1" applyAlignment="1">
      <alignment horizontal="right" wrapText="1"/>
    </xf>
    <xf numFmtId="172" fontId="4" fillId="0" borderId="0" xfId="0" applyNumberFormat="1" applyFont="1" applyFill="1" applyBorder="1" applyAlignment="1">
      <alignment horizontal="right" wrapText="1"/>
    </xf>
    <xf numFmtId="174" fontId="6" fillId="0" borderId="0" xfId="0" applyNumberFormat="1" applyFont="1" applyBorder="1" applyAlignment="1">
      <alignment horizontal="right" wrapText="1"/>
    </xf>
    <xf numFmtId="0" fontId="5" fillId="0" borderId="0" xfId="0" applyFont="1" applyFill="1" applyBorder="1" applyAlignment="1">
      <alignment horizontal="right"/>
    </xf>
    <xf numFmtId="175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74" fontId="4" fillId="0" borderId="0" xfId="0" applyNumberFormat="1" applyFont="1" applyFill="1" applyBorder="1" applyAlignment="1">
      <alignment horizontal="right" wrapText="1"/>
    </xf>
    <xf numFmtId="172" fontId="5" fillId="0" borderId="0" xfId="0" applyNumberFormat="1" applyFont="1" applyFill="1" applyBorder="1" applyAlignment="1">
      <alignment horizontal="right" wrapText="1"/>
    </xf>
    <xf numFmtId="173" fontId="4" fillId="0" borderId="0" xfId="0" applyNumberFormat="1" applyFont="1" applyBorder="1" applyAlignment="1">
      <alignment horizontal="right" wrapText="1"/>
    </xf>
    <xf numFmtId="176" fontId="5" fillId="0" borderId="0" xfId="0" applyNumberFormat="1" applyFont="1" applyFill="1" applyBorder="1" applyAlignment="1">
      <alignment horizontal="right"/>
    </xf>
    <xf numFmtId="173" fontId="4" fillId="0" borderId="0" xfId="0" applyNumberFormat="1" applyFont="1" applyFill="1" applyAlignment="1">
      <alignment horizontal="right" wrapText="1"/>
    </xf>
    <xf numFmtId="172" fontId="7" fillId="0" borderId="0" xfId="0" applyNumberFormat="1" applyFont="1" applyBorder="1" applyAlignment="1">
      <alignment horizontal="right" wrapText="1"/>
    </xf>
    <xf numFmtId="172" fontId="7" fillId="0" borderId="0" xfId="0" applyNumberFormat="1" applyFont="1" applyFill="1" applyBorder="1" applyAlignment="1">
      <alignment horizontal="right" wrapText="1"/>
    </xf>
    <xf numFmtId="176" fontId="5" fillId="0" borderId="0" xfId="0" applyNumberFormat="1" applyFont="1" applyFill="1" applyBorder="1" applyAlignment="1">
      <alignment horizontal="right" wrapText="1"/>
    </xf>
    <xf numFmtId="0" fontId="5" fillId="0" borderId="0" xfId="0" applyFont="1" applyFill="1" applyBorder="1"/>
    <xf numFmtId="173" fontId="4" fillId="0" borderId="0" xfId="0" applyNumberFormat="1" applyFont="1" applyFill="1" applyBorder="1" applyAlignment="1">
      <alignment horizontal="right" wrapText="1"/>
    </xf>
    <xf numFmtId="49" fontId="5" fillId="0" borderId="0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left" wrapText="1" indent="1"/>
    </xf>
    <xf numFmtId="172" fontId="4" fillId="0" borderId="4" xfId="0" applyNumberFormat="1" applyFont="1" applyFill="1" applyBorder="1" applyAlignment="1">
      <alignment horizontal="right" wrapText="1"/>
    </xf>
    <xf numFmtId="0" fontId="5" fillId="0" borderId="4" xfId="0" applyFont="1" applyFill="1" applyBorder="1" applyAlignment="1">
      <alignment horizontal="right"/>
    </xf>
    <xf numFmtId="176" fontId="5" fillId="0" borderId="4" xfId="0" applyNumberFormat="1" applyFont="1" applyFill="1" applyBorder="1"/>
    <xf numFmtId="173" fontId="4" fillId="0" borderId="4" xfId="0" applyNumberFormat="1" applyFont="1" applyBorder="1" applyAlignment="1">
      <alignment horizontal="right" wrapText="1"/>
    </xf>
    <xf numFmtId="172" fontId="5" fillId="0" borderId="4" xfId="0" applyNumberFormat="1" applyFont="1" applyFill="1" applyBorder="1" applyAlignment="1">
      <alignment horizontal="right" wrapText="1"/>
    </xf>
    <xf numFmtId="173" fontId="4" fillId="0" borderId="4" xfId="0" applyNumberFormat="1" applyFont="1" applyFill="1" applyBorder="1" applyAlignment="1">
      <alignment horizontal="right" wrapText="1"/>
    </xf>
    <xf numFmtId="0" fontId="8" fillId="0" borderId="0" xfId="0" applyFont="1" applyAlignment="1">
      <alignment horizontal="left" indent="2"/>
    </xf>
    <xf numFmtId="0" fontId="8" fillId="0" borderId="0" xfId="0" applyFont="1"/>
    <xf numFmtId="3" fontId="4" fillId="0" borderId="0" xfId="0" applyNumberFormat="1" applyFont="1"/>
    <xf numFmtId="0" fontId="2" fillId="0" borderId="0" xfId="0" applyFont="1" applyAlignment="1">
      <alignment horizontal="right"/>
    </xf>
    <xf numFmtId="174" fontId="4" fillId="0" borderId="0" xfId="0" applyNumberFormat="1" applyFont="1" applyAlignment="1">
      <alignment horizontal="right" wrapText="1"/>
    </xf>
    <xf numFmtId="174" fontId="9" fillId="0" borderId="0" xfId="0" applyNumberFormat="1" applyFont="1" applyAlignment="1">
      <alignment horizontal="right" wrapText="1"/>
    </xf>
    <xf numFmtId="173" fontId="9" fillId="0" borderId="0" xfId="0" applyNumberFormat="1" applyFont="1" applyAlignment="1">
      <alignment horizontal="right" wrapText="1"/>
    </xf>
    <xf numFmtId="173" fontId="9" fillId="0" borderId="4" xfId="0" applyNumberFormat="1" applyFont="1" applyBorder="1" applyAlignment="1">
      <alignment horizontal="right" wrapText="1"/>
    </xf>
    <xf numFmtId="3" fontId="5" fillId="0" borderId="0" xfId="0" applyNumberFormat="1" applyFont="1"/>
    <xf numFmtId="173" fontId="4" fillId="0" borderId="0" xfId="0" applyNumberFormat="1" applyFont="1" applyAlignment="1">
      <alignment horizontal="right" wrapText="1"/>
    </xf>
    <xf numFmtId="0" fontId="2" fillId="0" borderId="0" xfId="0" applyFont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V18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/>
  <cols>
    <col min="1" max="1" width="21" customWidth="1"/>
    <col min="23" max="23" width="10.5703125" style="1" customWidth="1"/>
    <col min="24" max="24" width="10.140625" bestFit="1" customWidth="1"/>
  </cols>
  <sheetData>
    <row r="1" spans="1:178" s="2" customFormat="1" ht="14.25">
      <c r="W1" s="3"/>
    </row>
    <row r="2" spans="1:178" s="2" customFormat="1" ht="28.5" customHeight="1" thickBot="1">
      <c r="A2" s="56" t="s">
        <v>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W2" s="3"/>
    </row>
    <row r="3" spans="1:178" s="2" customFormat="1" thickBot="1">
      <c r="A3" s="4"/>
      <c r="B3" s="5">
        <v>2002</v>
      </c>
      <c r="C3" s="6">
        <v>2003</v>
      </c>
      <c r="D3" s="6">
        <v>2004</v>
      </c>
      <c r="E3" s="6">
        <v>2005</v>
      </c>
      <c r="F3" s="6">
        <v>2006</v>
      </c>
      <c r="G3" s="6">
        <v>2007</v>
      </c>
      <c r="H3" s="6">
        <v>2008</v>
      </c>
      <c r="I3" s="6">
        <v>2009</v>
      </c>
      <c r="J3" s="6">
        <v>2010</v>
      </c>
      <c r="K3" s="5">
        <v>2011</v>
      </c>
      <c r="L3" s="7">
        <v>2012</v>
      </c>
      <c r="M3" s="5">
        <v>2013</v>
      </c>
      <c r="N3" s="6">
        <v>2014</v>
      </c>
      <c r="O3" s="6">
        <v>2015</v>
      </c>
      <c r="P3" s="6">
        <v>2016</v>
      </c>
      <c r="Q3" s="6">
        <v>2017</v>
      </c>
      <c r="R3" s="6">
        <v>2018</v>
      </c>
      <c r="S3" s="6">
        <v>2019</v>
      </c>
      <c r="T3" s="6">
        <v>2020</v>
      </c>
      <c r="U3" s="6">
        <v>2021</v>
      </c>
      <c r="V3" s="6">
        <v>2022</v>
      </c>
      <c r="W3" s="53">
        <v>2023</v>
      </c>
      <c r="X3" s="54">
        <v>2024</v>
      </c>
      <c r="Y3" s="55">
        <v>2025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2"/>
      <c r="EO3" s="52"/>
      <c r="EP3" s="52"/>
      <c r="EQ3" s="52"/>
      <c r="ER3" s="52"/>
      <c r="ES3" s="52"/>
      <c r="ET3" s="52"/>
      <c r="EU3" s="52"/>
      <c r="EV3" s="52"/>
      <c r="EW3" s="52"/>
      <c r="EX3" s="52"/>
      <c r="EY3" s="52"/>
      <c r="EZ3" s="52"/>
      <c r="FA3" s="52"/>
      <c r="FB3" s="52"/>
      <c r="FC3" s="52"/>
      <c r="FD3" s="52"/>
      <c r="FE3" s="52"/>
      <c r="FF3" s="52"/>
      <c r="FG3" s="52"/>
      <c r="FH3" s="52"/>
      <c r="FI3" s="52"/>
      <c r="FJ3" s="52"/>
      <c r="FK3" s="52"/>
      <c r="FL3" s="52"/>
      <c r="FM3" s="52"/>
      <c r="FN3" s="52"/>
      <c r="FO3" s="52"/>
      <c r="FP3" s="52"/>
      <c r="FQ3" s="52"/>
      <c r="FR3" s="52"/>
      <c r="FS3" s="52"/>
      <c r="FT3" s="52"/>
      <c r="FU3" s="52"/>
      <c r="FV3" s="52"/>
    </row>
    <row r="4" spans="1:178" s="2" customFormat="1" ht="23.25" customHeight="1">
      <c r="A4" s="8" t="s">
        <v>0</v>
      </c>
      <c r="B4" s="9">
        <v>1874</v>
      </c>
      <c r="C4" s="9">
        <v>1609</v>
      </c>
      <c r="D4" s="9">
        <v>1927</v>
      </c>
      <c r="E4" s="9">
        <v>2023</v>
      </c>
      <c r="F4" s="9">
        <v>2092</v>
      </c>
      <c r="G4" s="9">
        <v>2091</v>
      </c>
      <c r="H4" s="9">
        <v>2045</v>
      </c>
      <c r="I4" s="9">
        <v>1566</v>
      </c>
      <c r="J4" s="9">
        <v>1441</v>
      </c>
      <c r="K4" s="9">
        <v>1414</v>
      </c>
      <c r="L4" s="9">
        <v>1451</v>
      </c>
      <c r="M4" s="9">
        <v>1407</v>
      </c>
      <c r="N4" s="9">
        <v>1392</v>
      </c>
      <c r="O4" s="9">
        <v>1435</v>
      </c>
      <c r="P4" s="9">
        <v>1384</v>
      </c>
      <c r="Q4" s="9">
        <v>1385</v>
      </c>
      <c r="R4" s="9">
        <v>1477</v>
      </c>
      <c r="S4" s="9">
        <v>1629</v>
      </c>
      <c r="T4" s="9">
        <v>1661</v>
      </c>
      <c r="U4" s="9">
        <v>1749</v>
      </c>
      <c r="V4" s="10">
        <v>1752</v>
      </c>
      <c r="W4" s="11">
        <v>1743</v>
      </c>
      <c r="X4" s="47">
        <v>1782</v>
      </c>
      <c r="Y4" s="47">
        <v>1833</v>
      </c>
    </row>
    <row r="5" spans="1:178" s="2" customFormat="1" ht="26.25" customHeight="1">
      <c r="A5" s="8" t="s">
        <v>1</v>
      </c>
      <c r="B5" s="12">
        <f>112189480/1000</f>
        <v>112189.48</v>
      </c>
      <c r="C5" s="12">
        <f>136783279/1000</f>
        <v>136783.27900000001</v>
      </c>
      <c r="D5" s="12">
        <f>181705118/1000</f>
        <v>181705.11799999999</v>
      </c>
      <c r="E5" s="12">
        <f>235012515/1000</f>
        <v>235012.51500000001</v>
      </c>
      <c r="F5" s="12">
        <f>302776040/1000</f>
        <v>302776.03999999998</v>
      </c>
      <c r="G5" s="12">
        <f>381794731/1000</f>
        <v>381794.73100000003</v>
      </c>
      <c r="H5" s="12">
        <f>363935852/1000</f>
        <v>363935.85200000001</v>
      </c>
      <c r="I5" s="12">
        <f>353453357/1000</f>
        <v>353453.35700000002</v>
      </c>
      <c r="J5" s="12">
        <f>429538849/1000</f>
        <v>429538.84899999999</v>
      </c>
      <c r="K5" s="9">
        <v>532734</v>
      </c>
      <c r="L5" s="13">
        <v>584590</v>
      </c>
      <c r="M5" s="13">
        <v>641043</v>
      </c>
      <c r="N5" s="14" t="s">
        <v>6</v>
      </c>
      <c r="O5" s="13">
        <v>662981</v>
      </c>
      <c r="P5" s="50">
        <v>772114</v>
      </c>
      <c r="Q5" s="13">
        <v>902537</v>
      </c>
      <c r="R5" s="13">
        <v>917884</v>
      </c>
      <c r="S5" s="13">
        <v>1001188</v>
      </c>
      <c r="T5" s="13">
        <v>1081643</v>
      </c>
      <c r="U5" s="46">
        <v>1420750</v>
      </c>
      <c r="V5" s="15">
        <v>1763728</v>
      </c>
      <c r="W5" s="16">
        <v>2096034</v>
      </c>
      <c r="X5" s="44">
        <v>2153410</v>
      </c>
      <c r="Y5" s="47">
        <v>2644019</v>
      </c>
    </row>
    <row r="6" spans="1:178" s="2" customFormat="1" ht="14.25">
      <c r="A6" s="17" t="s">
        <v>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9"/>
      <c r="Y6" s="20"/>
    </row>
    <row r="7" spans="1:178" s="2" customFormat="1" ht="39" customHeight="1">
      <c r="A7" s="17" t="s">
        <v>10</v>
      </c>
      <c r="B7" s="19">
        <f>32428/1000</f>
        <v>32.427999999999997</v>
      </c>
      <c r="C7" s="19">
        <f>203646/1000</f>
        <v>203.64599999999999</v>
      </c>
      <c r="D7" s="19">
        <f>398466/1000</f>
        <v>398.46600000000001</v>
      </c>
      <c r="E7" s="19">
        <f>582950/1000</f>
        <v>582.95000000000005</v>
      </c>
      <c r="F7" s="19">
        <f>1053316/1000</f>
        <v>1053.316</v>
      </c>
      <c r="G7" s="19">
        <f>1418774/1000</f>
        <v>1418.7739999999999</v>
      </c>
      <c r="H7" s="19" t="s">
        <v>7</v>
      </c>
      <c r="I7" s="19" t="s">
        <v>7</v>
      </c>
      <c r="J7" s="19" t="s">
        <v>7</v>
      </c>
      <c r="K7" s="19" t="s">
        <v>7</v>
      </c>
      <c r="L7" s="19">
        <f>85005/1000</f>
        <v>85.004999999999995</v>
      </c>
      <c r="M7" s="19" t="s">
        <v>7</v>
      </c>
      <c r="N7" s="19">
        <v>220</v>
      </c>
      <c r="O7" s="13" t="s">
        <v>7</v>
      </c>
      <c r="P7" s="13" t="s">
        <v>8</v>
      </c>
      <c r="Q7" s="21" t="s">
        <v>7</v>
      </c>
      <c r="R7" s="22" t="s">
        <v>7</v>
      </c>
      <c r="S7" s="21" t="s">
        <v>7</v>
      </c>
      <c r="T7" s="22" t="s">
        <v>7</v>
      </c>
      <c r="U7" s="22" t="s">
        <v>7</v>
      </c>
      <c r="V7" s="22" t="s">
        <v>7</v>
      </c>
      <c r="W7" s="22" t="s">
        <v>7</v>
      </c>
      <c r="X7" s="45" t="s">
        <v>7</v>
      </c>
      <c r="Y7" s="45" t="s">
        <v>7</v>
      </c>
    </row>
    <row r="8" spans="1:178" s="2" customFormat="1" ht="24" customHeight="1">
      <c r="A8" s="17" t="s">
        <v>11</v>
      </c>
      <c r="B8" s="19">
        <f>101515736/1000</f>
        <v>101515.736</v>
      </c>
      <c r="C8" s="19">
        <f>121232304/1000</f>
        <v>121232.304</v>
      </c>
      <c r="D8" s="19">
        <f>156378533/1000</f>
        <v>156378.533</v>
      </c>
      <c r="E8" s="19">
        <f>212885946/1000</f>
        <v>212885.946</v>
      </c>
      <c r="F8" s="19">
        <f>266144140/1000</f>
        <v>266144.14</v>
      </c>
      <c r="G8" s="19">
        <f>337860092/1000</f>
        <v>337860.092</v>
      </c>
      <c r="H8" s="19">
        <f>319305708/1000</f>
        <v>319305.70799999998</v>
      </c>
      <c r="I8" s="19">
        <f>284936903/1000</f>
        <v>284936.90299999999</v>
      </c>
      <c r="J8" s="19">
        <f>359661221/1000</f>
        <v>359661.22100000002</v>
      </c>
      <c r="K8" s="19">
        <v>418861</v>
      </c>
      <c r="L8" s="19">
        <f>455947209/1000</f>
        <v>455947.20899999997</v>
      </c>
      <c r="M8" s="12">
        <v>483767</v>
      </c>
      <c r="N8" s="12">
        <v>580625</v>
      </c>
      <c r="O8" s="12">
        <v>504496</v>
      </c>
      <c r="P8" s="50">
        <v>608556</v>
      </c>
      <c r="Q8" s="23">
        <v>691972</v>
      </c>
      <c r="R8" s="24">
        <v>695895</v>
      </c>
      <c r="S8" s="23">
        <v>813929</v>
      </c>
      <c r="T8" s="24">
        <v>888393</v>
      </c>
      <c r="U8" s="46">
        <v>1205530</v>
      </c>
      <c r="V8" s="13">
        <v>1524775</v>
      </c>
      <c r="W8" s="16">
        <v>1817927</v>
      </c>
      <c r="X8" s="46">
        <v>1824158</v>
      </c>
      <c r="Y8" s="47">
        <v>2245476</v>
      </c>
    </row>
    <row r="9" spans="1:178" s="2" customFormat="1" ht="61.5" customHeight="1">
      <c r="A9" s="17" t="s">
        <v>12</v>
      </c>
      <c r="B9" s="19">
        <f>7324308/1000</f>
        <v>7324.308</v>
      </c>
      <c r="C9" s="19">
        <f>12728036/1000</f>
        <v>12728.036</v>
      </c>
      <c r="D9" s="19">
        <f>17906327/1000</f>
        <v>17906.327000000001</v>
      </c>
      <c r="E9" s="19">
        <f>12899114/1000</f>
        <v>12899.114</v>
      </c>
      <c r="F9" s="19">
        <f>24596166/1000</f>
        <v>24596.166000000001</v>
      </c>
      <c r="G9" s="19">
        <f>28806604/1000</f>
        <v>28806.603999999999</v>
      </c>
      <c r="H9" s="19">
        <f>32389781/1000</f>
        <v>32389.780999999999</v>
      </c>
      <c r="I9" s="19">
        <f>44886924/1000</f>
        <v>44886.923999999999</v>
      </c>
      <c r="J9" s="19">
        <f>49274245/1000</f>
        <v>49274.245000000003</v>
      </c>
      <c r="K9" s="19">
        <f>87830463/1000</f>
        <v>87830.463000000003</v>
      </c>
      <c r="L9" s="19">
        <f>108079312/1000</f>
        <v>108079.31200000001</v>
      </c>
      <c r="M9" s="19">
        <v>136015</v>
      </c>
      <c r="N9" s="19">
        <v>136967</v>
      </c>
      <c r="O9" s="12">
        <v>136528</v>
      </c>
      <c r="P9" s="50">
        <v>140165</v>
      </c>
      <c r="Q9" s="23">
        <v>185155</v>
      </c>
      <c r="R9" s="15">
        <v>198241</v>
      </c>
      <c r="S9" s="23">
        <v>159124</v>
      </c>
      <c r="T9" s="15">
        <v>170117</v>
      </c>
      <c r="U9" s="46">
        <v>188564</v>
      </c>
      <c r="V9" s="23">
        <v>207313</v>
      </c>
      <c r="W9" s="16">
        <v>242480</v>
      </c>
      <c r="X9" s="46">
        <v>287120</v>
      </c>
      <c r="Y9" s="47">
        <v>347089</v>
      </c>
    </row>
    <row r="10" spans="1:178" s="2" customFormat="1" ht="63" customHeight="1">
      <c r="A10" s="17" t="s">
        <v>13</v>
      </c>
      <c r="B10" s="19">
        <f>3317008/1000</f>
        <v>3317.0079999999998</v>
      </c>
      <c r="C10" s="19">
        <f>2619293/1000</f>
        <v>2619.2930000000001</v>
      </c>
      <c r="D10" s="19">
        <f>7021792/1000</f>
        <v>7021.7920000000004</v>
      </c>
      <c r="E10" s="19">
        <f>8644505/1000</f>
        <v>8644.5049999999992</v>
      </c>
      <c r="F10" s="19">
        <f>10982418/1000</f>
        <v>10982.418</v>
      </c>
      <c r="G10" s="19">
        <f>13709261/1000</f>
        <v>13709.261</v>
      </c>
      <c r="H10" s="19">
        <f>12240363/1000</f>
        <v>12240.362999999999</v>
      </c>
      <c r="I10" s="19">
        <f>23629530/1000</f>
        <v>23629.53</v>
      </c>
      <c r="J10" s="19">
        <f>20603383/1000</f>
        <v>20603.383000000002</v>
      </c>
      <c r="K10" s="19">
        <f>26042937/1000</f>
        <v>26042.937000000002</v>
      </c>
      <c r="L10" s="19">
        <f>20479223/1000</f>
        <v>20479.223000000002</v>
      </c>
      <c r="M10" s="19">
        <v>21261</v>
      </c>
      <c r="N10" s="19">
        <v>21122</v>
      </c>
      <c r="O10" s="19">
        <v>21957</v>
      </c>
      <c r="P10" s="50">
        <v>23392</v>
      </c>
      <c r="Q10" s="23">
        <v>25410</v>
      </c>
      <c r="R10" s="15">
        <v>23748</v>
      </c>
      <c r="S10" s="23">
        <v>28135</v>
      </c>
      <c r="T10" s="15">
        <v>23132</v>
      </c>
      <c r="U10" s="46">
        <v>26656</v>
      </c>
      <c r="V10" s="13">
        <v>31639</v>
      </c>
      <c r="W10" s="16">
        <v>35627</v>
      </c>
      <c r="X10" s="46">
        <v>42131</v>
      </c>
      <c r="Y10" s="44">
        <v>51455</v>
      </c>
    </row>
    <row r="11" spans="1:178" s="2" customFormat="1" ht="36" customHeight="1">
      <c r="A11" s="8" t="s">
        <v>3</v>
      </c>
      <c r="B11" s="19">
        <v>115.4</v>
      </c>
      <c r="C11" s="19">
        <v>130.69999999999999</v>
      </c>
      <c r="D11" s="19">
        <v>114.7</v>
      </c>
      <c r="E11" s="19">
        <v>125.6</v>
      </c>
      <c r="F11" s="19">
        <v>109.1</v>
      </c>
      <c r="G11" s="19">
        <v>116.7</v>
      </c>
      <c r="H11" s="19">
        <v>80.900000000000006</v>
      </c>
      <c r="I11" s="19">
        <v>90.5</v>
      </c>
      <c r="J11" s="19">
        <v>122.5</v>
      </c>
      <c r="K11" s="19">
        <v>113.6</v>
      </c>
      <c r="L11" s="19">
        <v>103.3</v>
      </c>
      <c r="M11" s="19">
        <v>105.5</v>
      </c>
      <c r="N11" s="19">
        <v>102.2</v>
      </c>
      <c r="O11" s="19">
        <v>95.1</v>
      </c>
      <c r="P11" s="25">
        <v>100.1</v>
      </c>
      <c r="Q11" s="25">
        <v>105.1</v>
      </c>
      <c r="R11" s="26">
        <v>104.3</v>
      </c>
      <c r="S11" s="25">
        <v>108.6</v>
      </c>
      <c r="T11" s="26">
        <v>105.2</v>
      </c>
      <c r="U11" s="51">
        <v>125.3</v>
      </c>
      <c r="V11" s="27">
        <v>109.1</v>
      </c>
      <c r="W11" s="28">
        <v>110.1</v>
      </c>
      <c r="X11" s="48">
        <v>98.6</v>
      </c>
      <c r="Y11" s="48">
        <v>114.3</v>
      </c>
    </row>
    <row r="12" spans="1:178" s="2" customFormat="1" ht="14.25">
      <c r="A12" s="17" t="s">
        <v>2</v>
      </c>
      <c r="B12" s="18"/>
      <c r="C12" s="18"/>
      <c r="D12" s="18"/>
      <c r="E12" s="18"/>
      <c r="F12" s="18"/>
      <c r="G12" s="18"/>
      <c r="H12" s="18"/>
      <c r="I12" s="18"/>
      <c r="J12" s="18"/>
      <c r="K12" s="29"/>
      <c r="L12" s="29"/>
      <c r="M12" s="18"/>
      <c r="N12" s="18"/>
      <c r="O12" s="18"/>
      <c r="P12" s="18"/>
      <c r="Q12" s="18"/>
      <c r="R12" s="18"/>
      <c r="S12" s="18"/>
      <c r="T12" s="18"/>
      <c r="U12" s="18"/>
      <c r="V12" s="29"/>
      <c r="W12" s="30"/>
    </row>
    <row r="13" spans="1:178" s="2" customFormat="1" ht="37.5" customHeight="1">
      <c r="A13" s="17" t="s">
        <v>10</v>
      </c>
      <c r="B13" s="19">
        <v>177.9</v>
      </c>
      <c r="C13" s="19">
        <v>651.70000000000005</v>
      </c>
      <c r="D13" s="19">
        <v>129.4</v>
      </c>
      <c r="E13" s="19">
        <v>149.30000000000001</v>
      </c>
      <c r="F13" s="19">
        <v>203.3</v>
      </c>
      <c r="G13" s="19">
        <v>133</v>
      </c>
      <c r="H13" s="19" t="s">
        <v>7</v>
      </c>
      <c r="I13" s="19" t="s">
        <v>7</v>
      </c>
      <c r="J13" s="19" t="s">
        <v>7</v>
      </c>
      <c r="K13" s="19" t="s">
        <v>7</v>
      </c>
      <c r="L13" s="19" t="s">
        <v>7</v>
      </c>
      <c r="M13" s="19" t="s">
        <v>7</v>
      </c>
      <c r="N13" s="31">
        <v>81.900000000000006</v>
      </c>
      <c r="O13" s="31" t="s">
        <v>7</v>
      </c>
      <c r="P13" s="13" t="s">
        <v>8</v>
      </c>
      <c r="Q13" s="21" t="s">
        <v>7</v>
      </c>
      <c r="R13" s="22" t="s">
        <v>7</v>
      </c>
      <c r="S13" s="21" t="s">
        <v>7</v>
      </c>
      <c r="T13" s="22" t="s">
        <v>7</v>
      </c>
      <c r="U13" s="22" t="s">
        <v>7</v>
      </c>
      <c r="V13" s="22" t="s">
        <v>7</v>
      </c>
      <c r="W13" s="22" t="s">
        <v>7</v>
      </c>
      <c r="X13" s="22" t="s">
        <v>7</v>
      </c>
      <c r="Y13" s="22" t="s">
        <v>7</v>
      </c>
    </row>
    <row r="14" spans="1:178" s="2" customFormat="1" ht="22.5" customHeight="1">
      <c r="A14" s="17" t="s">
        <v>11</v>
      </c>
      <c r="B14" s="19">
        <v>119.6</v>
      </c>
      <c r="C14" s="19">
        <v>124.7</v>
      </c>
      <c r="D14" s="19">
        <v>119.2</v>
      </c>
      <c r="E14" s="19">
        <v>128</v>
      </c>
      <c r="F14" s="19">
        <v>108.3</v>
      </c>
      <c r="G14" s="19">
        <v>115.4</v>
      </c>
      <c r="H14" s="19">
        <v>79.099999999999994</v>
      </c>
      <c r="I14" s="19">
        <v>87.3</v>
      </c>
      <c r="J14" s="19">
        <v>123.3</v>
      </c>
      <c r="K14" s="19">
        <v>109.1</v>
      </c>
      <c r="L14" s="19">
        <v>103.2</v>
      </c>
      <c r="M14" s="19">
        <v>108.2</v>
      </c>
      <c r="N14" s="19">
        <v>100.6</v>
      </c>
      <c r="O14" s="19">
        <v>96.1</v>
      </c>
      <c r="P14" s="25">
        <v>100.2</v>
      </c>
      <c r="Q14" s="32">
        <v>104.9</v>
      </c>
      <c r="R14" s="33">
        <v>105.3</v>
      </c>
      <c r="S14" s="32">
        <v>111.5</v>
      </c>
      <c r="T14" s="33">
        <v>108.5</v>
      </c>
      <c r="U14" s="51">
        <v>127.6</v>
      </c>
      <c r="V14" s="34" t="s">
        <v>9</v>
      </c>
      <c r="W14" s="28">
        <v>112.1</v>
      </c>
      <c r="X14" s="48">
        <v>98.9</v>
      </c>
      <c r="Y14" s="48">
        <v>116.4</v>
      </c>
    </row>
    <row r="15" spans="1:178" s="2" customFormat="1" ht="59.25" customHeight="1">
      <c r="A15" s="17" t="s">
        <v>12</v>
      </c>
      <c r="B15" s="19">
        <v>91.3</v>
      </c>
      <c r="C15" s="19">
        <v>117.2</v>
      </c>
      <c r="D15" s="19">
        <v>95.4</v>
      </c>
      <c r="E15" s="19">
        <v>100.6</v>
      </c>
      <c r="F15" s="19">
        <v>101.2</v>
      </c>
      <c r="G15" s="19">
        <v>118.7</v>
      </c>
      <c r="H15" s="19">
        <v>113.2</v>
      </c>
      <c r="I15" s="19">
        <v>109.8</v>
      </c>
      <c r="J15" s="19">
        <v>109.9</v>
      </c>
      <c r="K15" s="19">
        <v>154.9</v>
      </c>
      <c r="L15" s="19">
        <v>110.4</v>
      </c>
      <c r="M15" s="19">
        <v>94.1</v>
      </c>
      <c r="N15" s="19">
        <v>115.7</v>
      </c>
      <c r="O15" s="19">
        <v>89.6</v>
      </c>
      <c r="P15" s="25">
        <v>99.5</v>
      </c>
      <c r="Q15" s="32">
        <v>107.4</v>
      </c>
      <c r="R15" s="26">
        <v>102.5</v>
      </c>
      <c r="S15" s="32">
        <v>95.2</v>
      </c>
      <c r="T15" s="26">
        <v>100.2</v>
      </c>
      <c r="U15" s="51">
        <v>115.2</v>
      </c>
      <c r="V15" s="25">
        <v>96.6</v>
      </c>
      <c r="W15" s="28">
        <v>95.4</v>
      </c>
      <c r="X15" s="48">
        <v>96.7</v>
      </c>
      <c r="Y15" s="48">
        <v>105.4</v>
      </c>
    </row>
    <row r="16" spans="1:178" s="2" customFormat="1" ht="68.25" customHeight="1" thickBot="1">
      <c r="A16" s="35" t="s">
        <v>13</v>
      </c>
      <c r="B16" s="36">
        <v>80.8</v>
      </c>
      <c r="C16" s="36">
        <v>164.4</v>
      </c>
      <c r="D16" s="36">
        <v>110.1</v>
      </c>
      <c r="E16" s="36">
        <v>115.1</v>
      </c>
      <c r="F16" s="36">
        <v>101.3</v>
      </c>
      <c r="G16" s="36">
        <v>115</v>
      </c>
      <c r="H16" s="36">
        <v>94</v>
      </c>
      <c r="I16" s="36">
        <v>88.9</v>
      </c>
      <c r="J16" s="36">
        <v>125</v>
      </c>
      <c r="K16" s="36">
        <v>102.8</v>
      </c>
      <c r="L16" s="36">
        <v>76.5</v>
      </c>
      <c r="M16" s="36">
        <v>106.5</v>
      </c>
      <c r="N16" s="36">
        <v>94.4</v>
      </c>
      <c r="O16" s="36">
        <v>105.4</v>
      </c>
      <c r="P16" s="37">
        <v>104.5</v>
      </c>
      <c r="Q16" s="38">
        <v>96.5</v>
      </c>
      <c r="R16" s="39">
        <v>92.1</v>
      </c>
      <c r="S16" s="38">
        <v>131</v>
      </c>
      <c r="T16" s="39">
        <v>78.7</v>
      </c>
      <c r="U16" s="39">
        <v>114.3</v>
      </c>
      <c r="V16" s="40">
        <v>102.7</v>
      </c>
      <c r="W16" s="41">
        <v>103.9</v>
      </c>
      <c r="X16" s="49">
        <v>95.6</v>
      </c>
      <c r="Y16" s="49">
        <v>106.5</v>
      </c>
    </row>
    <row r="17" spans="1:23" s="2" customFormat="1" ht="20.25" customHeight="1">
      <c r="A17" s="42" t="s">
        <v>4</v>
      </c>
      <c r="W17" s="3"/>
    </row>
    <row r="18" spans="1:23" s="2" customFormat="1" ht="14.25">
      <c r="A18" s="43"/>
      <c r="W18" s="3"/>
    </row>
  </sheetData>
  <mergeCells count="1">
    <mergeCell ref="A2:U2"/>
  </mergeCells>
  <phoneticPr fontId="1" type="noConversion"/>
  <pageMargins left="0.08" right="0.09" top="0.19" bottom="0.31" header="0.15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a.temirbekova</dc:creator>
  <cp:lastModifiedBy>Зауре Маханова</cp:lastModifiedBy>
  <cp:lastPrinted>2023-10-04T10:29:46Z</cp:lastPrinted>
  <dcterms:created xsi:type="dcterms:W3CDTF">2023-03-15T09:23:06Z</dcterms:created>
  <dcterms:modified xsi:type="dcterms:W3CDTF">2026-07-24T13:01:43Z</dcterms:modified>
</cp:coreProperties>
</file>