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00" yWindow="-15" windowWidth="14445" windowHeight="12465" tabRatio="752"/>
  </bookViews>
  <sheets>
    <sheet name="Обложка" sheetId="24" r:id="rId1"/>
    <sheet name="Метод.пояснения" sheetId="17" r:id="rId2"/>
    <sheet name="Динамика агрегатов" sheetId="16" r:id="rId3"/>
    <sheet name="2024" sheetId="29" r:id="rId4"/>
    <sheet name="2023" sheetId="27" r:id="rId5"/>
    <sheet name="2022" sheetId="28" r:id="rId6"/>
    <sheet name="2021" sheetId="19" r:id="rId7"/>
    <sheet name="2020" sheetId="20" r:id="rId8"/>
    <sheet name="2019" sheetId="22" r:id="rId9"/>
    <sheet name="2018" sheetId="4" r:id="rId10"/>
    <sheet name="2017" sheetId="9" r:id="rId11"/>
    <sheet name="2016" sheetId="7" r:id="rId12"/>
    <sheet name="2015" sheetId="10" r:id="rId13"/>
    <sheet name="2014" sheetId="11" r:id="rId14"/>
    <sheet name="2013" sheetId="12" r:id="rId15"/>
    <sheet name="2012" sheetId="13" r:id="rId16"/>
    <sheet name="2011" sheetId="14" r:id="rId17"/>
    <sheet name="2010" sheetId="15"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MOL1" localSheetId="3">#REF!</definedName>
    <definedName name="_MOL1" localSheetId="3">#REF!</definedName>
    <definedName name="_Order2" hidden="1">255</definedName>
    <definedName name="aa?" localSheetId="7">#REF!</definedName>
    <definedName name="aa?" localSheetId="3">#REF!</definedName>
    <definedName name="Aaca" localSheetId="3">[1]!Eeno1</definedName>
    <definedName name="Áàçà" localSheetId="3">[1]!Ëèñò1</definedName>
    <definedName name="budjet" localSheetId="3">[1]!Eeno1</definedName>
    <definedName name="bul.xls" localSheetId="3">[1]!Лист1</definedName>
    <definedName name="bul96.xls" localSheetId="3">[1]!Лист1</definedName>
    <definedName name="DelKreditor" localSheetId="7">#REF!,#REF!</definedName>
    <definedName name="DelKreditor" localSheetId="3">#REF!,#REF!</definedName>
    <definedName name="delstr" localSheetId="7">#REF!,#REF!,#REF!</definedName>
    <definedName name="delstr" localSheetId="3">#REF!,#REF!,#REF!</definedName>
    <definedName name="DELVD" localSheetId="7">#REF!,#REF!,#REF!,#REF!,#REF!,#REF!,#REF!,#REF!,#REF!,#REF!,#REF!,#REF!,#REF!,#REF!,#REF!,#REF!,#REF!</definedName>
    <definedName name="DELVD" localSheetId="3">#REF!,#REF!,#REF!,#REF!,#REF!,#REF!,#REF!,#REF!,#REF!,#REF!,#REF!,#REF!,#REF!,#REF!,#REF!,#REF!,#REF!</definedName>
    <definedName name="DelVd1" localSheetId="7">#REF!,#REF!,#REF!,#REF!,#REF!,#REF!,#REF!,#REF!,#REF!,#REF!,#REF!,#REF!</definedName>
    <definedName name="DelVd1" localSheetId="3">#REF!,#REF!,#REF!,#REF!,#REF!,#REF!,#REF!,#REF!,#REF!,#REF!,#REF!,#REF!</definedName>
    <definedName name="DelZaim" localSheetId="7">#REF!</definedName>
    <definedName name="DelZaim" localSheetId="3">#REF!</definedName>
    <definedName name="HTML_CodePage" hidden="1">1251</definedName>
    <definedName name="HTML_Control" localSheetId="7" hidden="1">{"'транс,связь'!$C$3:$C$7"}</definedName>
    <definedName name="HTML_Control" localSheetId="5" hidden="1">{"'транс,связь'!$C$3:$C$7"}</definedName>
    <definedName name="HTML_Control" localSheetId="4" hidden="1">{"'транс,связь'!$C$3:$C$7"}</definedName>
    <definedName name="HTML_Control" localSheetId="3" hidden="1">{"'транс,связь'!$C$3:$C$7"}</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7">[2]банки!#REF!</definedName>
    <definedName name="kurs1q06" localSheetId="3">[2]банки!#REF!</definedName>
    <definedName name="kurs1q07" localSheetId="7">[2]банки!#REF!</definedName>
    <definedName name="kurs1q07" localSheetId="3">[2]банки!#REF!</definedName>
    <definedName name="kurs2q06" localSheetId="7">[2]банки!#REF!</definedName>
    <definedName name="kurs2q06" localSheetId="3">[2]банки!#REF!</definedName>
    <definedName name="kurs2q07" localSheetId="7">[2]банки!#REF!</definedName>
    <definedName name="kurs2q07" localSheetId="3">[2]банки!#REF!</definedName>
    <definedName name="kurs3q06" localSheetId="7">[2]банки!#REF!</definedName>
    <definedName name="kurs3q06" localSheetId="3">[2]банки!#REF!</definedName>
    <definedName name="kurs3q07" localSheetId="3">[2]банки!#REF!</definedName>
    <definedName name="kurs4q05" localSheetId="3">[2]банки!#REF!</definedName>
    <definedName name="kurs4q06" localSheetId="3">[2]банки!#REF!</definedName>
    <definedName name="kurs4q07" localSheetId="3">[2]банки!#REF!</definedName>
    <definedName name="l" localSheetId="3">[1]!Eeno1</definedName>
    <definedName name="macros" localSheetId="7">#REF!</definedName>
    <definedName name="macros" localSheetId="3">#REF!</definedName>
    <definedName name="MOL1N" localSheetId="7">#REF!</definedName>
    <definedName name="MOL1N" localSheetId="3">#REF!</definedName>
    <definedName name="SAPBEXsysID" hidden="1">"ATK"</definedName>
    <definedName name="SAPBEXwbID" hidden="1">"3WGYHYKNIPC8D11OE5NMG6YAD"</definedName>
    <definedName name="SNAcode" localSheetId="7">[3]CodeSNA!$A$1:$A$65</definedName>
    <definedName name="SNAcode" localSheetId="5">[4]CodeSNA!$A$1:$A$66</definedName>
    <definedName name="SNAcode" localSheetId="4">[5]CodeSNA!$A$1:$A$66</definedName>
    <definedName name="SNAcode" localSheetId="3">[5]CodeSNA!$A$1:$A$66</definedName>
    <definedName name="tretyr" localSheetId="3">[1]!Eeno1</definedName>
    <definedName name="zzmacros" localSheetId="7">#REF!</definedName>
    <definedName name="zzmacros" localSheetId="3">#REF!</definedName>
    <definedName name="ааа" localSheetId="3">[1]!Ëèñò1</definedName>
    <definedName name="баз" localSheetId="3">[1]!Лист1</definedName>
    <definedName name="База" localSheetId="3">[1]!Лист1</definedName>
    <definedName name="_xlnm.Database" localSheetId="7">#REF!</definedName>
    <definedName name="_xlnm.Database" localSheetId="3">#REF!</definedName>
    <definedName name="_xlnm.Database">#REF!</definedName>
    <definedName name="бюджет" localSheetId="3">[1]!Eeno1</definedName>
    <definedName name="бюджет1" localSheetId="3">[1]!Лист1</definedName>
    <definedName name="гео98" localSheetId="3">[1]!Лист1</definedName>
    <definedName name="занят" localSheetId="3">[1]!Лист1</definedName>
    <definedName name="лывнпфа" localSheetId="7">[6]CodeSNA!$A$1:$A$65</definedName>
    <definedName name="Операции_с_продуктами" localSheetId="7">[3]CodeSNA!$A$1:$A$65</definedName>
    <definedName name="Проба" localSheetId="3">[1]!Eeno1</definedName>
    <definedName name="промыш" localSheetId="3">[1]!Eeno1</definedName>
    <definedName name="ПФ" localSheetId="3">[1]!Eeno1</definedName>
    <definedName name="р2_графа1_сравн_пред_гр7" localSheetId="7">#REF!</definedName>
    <definedName name="р2_графа1_сравн_пред_гр7" localSheetId="3">#REF!</definedName>
    <definedName name="р2_графа7_контроль" localSheetId="7">#REF!</definedName>
    <definedName name="р2_графа7_контроль" localSheetId="3">#REF!</definedName>
    <definedName name="рр1" localSheetId="7">'[7]р1 СНГ'!#REF!</definedName>
    <definedName name="рр1" localSheetId="3">'[7]р1 СНГ'!#REF!</definedName>
    <definedName name="ссс" localSheetId="3">[1]!Ëèñò1</definedName>
    <definedName name="уссс" localSheetId="7">[0]!Eeno1</definedName>
    <definedName name="уссс" localSheetId="3">[0]!Eeno1</definedName>
    <definedName name="ф10" localSheetId="7">#REF!</definedName>
    <definedName name="ф10" localSheetId="3">#REF!</definedName>
    <definedName name="ф757" localSheetId="7">#REF!</definedName>
    <definedName name="ф757" localSheetId="3">#REF!</definedName>
    <definedName name="ф860" localSheetId="7">#REF!</definedName>
    <definedName name="ф860" localSheetId="3">#REF!</definedName>
  </definedNames>
  <calcPr calcId="124519"/>
</workbook>
</file>

<file path=xl/calcChain.xml><?xml version="1.0" encoding="utf-8"?>
<calcChain xmlns="http://schemas.openxmlformats.org/spreadsheetml/2006/main">
  <c r="P88" i="29"/>
  <c r="R88" s="1"/>
  <c r="P87"/>
  <c r="R87" s="1"/>
  <c r="F86"/>
  <c r="H86" s="1"/>
  <c r="F85"/>
  <c r="H85" s="1"/>
  <c r="F84"/>
  <c r="H84" s="1"/>
  <c r="F83"/>
  <c r="H83" s="1"/>
  <c r="E82"/>
  <c r="D82"/>
  <c r="C82"/>
  <c r="B82"/>
  <c r="A82"/>
  <c r="F82" s="1"/>
  <c r="H82" s="1"/>
  <c r="F76"/>
  <c r="H76" s="1"/>
  <c r="P75"/>
  <c r="R75" s="1"/>
  <c r="F75"/>
  <c r="H75" s="1"/>
  <c r="P70"/>
  <c r="R70" s="1"/>
  <c r="F70"/>
  <c r="H70" s="1"/>
  <c r="P64"/>
  <c r="R64" s="1"/>
  <c r="F64"/>
  <c r="H64" s="1"/>
  <c r="F63"/>
  <c r="H63" s="1"/>
  <c r="P62"/>
  <c r="R62" s="1"/>
  <c r="F62"/>
  <c r="H62" s="1"/>
  <c r="P61"/>
  <c r="R61" s="1"/>
  <c r="F61"/>
  <c r="H61" s="1"/>
  <c r="O60"/>
  <c r="N60"/>
  <c r="M60"/>
  <c r="M56" s="1"/>
  <c r="L60"/>
  <c r="K60"/>
  <c r="E60"/>
  <c r="E56" s="1"/>
  <c r="D60"/>
  <c r="D56" s="1"/>
  <c r="C60"/>
  <c r="C56" s="1"/>
  <c r="B60"/>
  <c r="B56" s="1"/>
  <c r="A60"/>
  <c r="P59"/>
  <c r="R59" s="1"/>
  <c r="F59"/>
  <c r="H59" s="1"/>
  <c r="P58"/>
  <c r="R58" s="1"/>
  <c r="F58"/>
  <c r="H58" s="1"/>
  <c r="P57"/>
  <c r="R57" s="1"/>
  <c r="F57"/>
  <c r="H57" s="1"/>
  <c r="O56"/>
  <c r="N56"/>
  <c r="K56"/>
  <c r="P50"/>
  <c r="R50" s="1"/>
  <c r="F50"/>
  <c r="H50" s="1"/>
  <c r="P49"/>
  <c r="R49" s="1"/>
  <c r="P48"/>
  <c r="R48" s="1"/>
  <c r="P47"/>
  <c r="R47" s="1"/>
  <c r="H41"/>
  <c r="F41"/>
  <c r="F40"/>
  <c r="H40" s="1"/>
  <c r="F39"/>
  <c r="H39" s="1"/>
  <c r="F38"/>
  <c r="H38" s="1"/>
  <c r="E37"/>
  <c r="C37"/>
  <c r="B37"/>
  <c r="B35" s="1"/>
  <c r="A37"/>
  <c r="A35" s="1"/>
  <c r="F36"/>
  <c r="H36" s="1"/>
  <c r="E35"/>
  <c r="D35"/>
  <c r="C35"/>
  <c r="E30"/>
  <c r="E31" s="1"/>
  <c r="D30"/>
  <c r="D31" s="1"/>
  <c r="C30"/>
  <c r="M34" s="1"/>
  <c r="B30"/>
  <c r="B31" s="1"/>
  <c r="A30"/>
  <c r="A31" s="1"/>
  <c r="F29"/>
  <c r="H29" s="1"/>
  <c r="P28"/>
  <c r="R28" s="1"/>
  <c r="R22"/>
  <c r="R21"/>
  <c r="R20"/>
  <c r="R19"/>
  <c r="Q18"/>
  <c r="H17"/>
  <c r="H16"/>
  <c r="G15"/>
  <c r="H15" s="1"/>
  <c r="E14"/>
  <c r="D14"/>
  <c r="C14"/>
  <c r="B14"/>
  <c r="A14"/>
  <c r="E13"/>
  <c r="D13"/>
  <c r="C13"/>
  <c r="B13"/>
  <c r="F13" s="1"/>
  <c r="H13" s="1"/>
  <c r="A13"/>
  <c r="E12"/>
  <c r="D12"/>
  <c r="C12"/>
  <c r="B12"/>
  <c r="A12"/>
  <c r="F11"/>
  <c r="H11" s="1"/>
  <c r="F10"/>
  <c r="H10" s="1"/>
  <c r="E9"/>
  <c r="D9"/>
  <c r="C9"/>
  <c r="F9" s="1"/>
  <c r="H9" s="1"/>
  <c r="E8"/>
  <c r="D8"/>
  <c r="C8"/>
  <c r="B8"/>
  <c r="A8"/>
  <c r="O7"/>
  <c r="N7"/>
  <c r="M7"/>
  <c r="L7"/>
  <c r="K7"/>
  <c r="P60" l="1"/>
  <c r="R60" s="1"/>
  <c r="C42"/>
  <c r="C43" s="1"/>
  <c r="P7"/>
  <c r="R7" s="1"/>
  <c r="F12"/>
  <c r="H12" s="1"/>
  <c r="F14"/>
  <c r="H14" s="1"/>
  <c r="F60"/>
  <c r="H60" s="1"/>
  <c r="O34"/>
  <c r="E42" s="1"/>
  <c r="E43" s="1"/>
  <c r="F30"/>
  <c r="H30" s="1"/>
  <c r="L34"/>
  <c r="K34"/>
  <c r="A42" s="1"/>
  <c r="A43" s="1"/>
  <c r="F8"/>
  <c r="H8" s="1"/>
  <c r="F24" s="1"/>
  <c r="G90"/>
  <c r="F35"/>
  <c r="H35" s="1"/>
  <c r="F37"/>
  <c r="H37" s="1"/>
  <c r="R18"/>
  <c r="C31"/>
  <c r="F31" s="1"/>
  <c r="H31" s="1"/>
  <c r="N34"/>
  <c r="D42" s="1"/>
  <c r="B42"/>
  <c r="A56"/>
  <c r="F56" s="1"/>
  <c r="H56" s="1"/>
  <c r="L56"/>
  <c r="P56" s="1"/>
  <c r="R56" s="1"/>
  <c r="R54" i="28"/>
  <c r="R55"/>
  <c r="R56"/>
  <c r="R57"/>
  <c r="P85"/>
  <c r="R85" s="1"/>
  <c r="P84"/>
  <c r="R84" s="1"/>
  <c r="C13"/>
  <c r="F83"/>
  <c r="H83" s="1"/>
  <c r="F82"/>
  <c r="H82" s="1"/>
  <c r="C12"/>
  <c r="B12"/>
  <c r="F81"/>
  <c r="H81" s="1"/>
  <c r="E80"/>
  <c r="D80"/>
  <c r="A80"/>
  <c r="F74"/>
  <c r="H74" s="1"/>
  <c r="P73"/>
  <c r="R73" s="1"/>
  <c r="F73"/>
  <c r="H73" s="1"/>
  <c r="P68"/>
  <c r="R68" s="1"/>
  <c r="F68"/>
  <c r="H68" s="1"/>
  <c r="P62"/>
  <c r="R62" s="1"/>
  <c r="E58"/>
  <c r="E54" s="1"/>
  <c r="D58"/>
  <c r="F61"/>
  <c r="H61" s="1"/>
  <c r="P60"/>
  <c r="R60" s="1"/>
  <c r="N58"/>
  <c r="K58"/>
  <c r="F60"/>
  <c r="H60" s="1"/>
  <c r="P59"/>
  <c r="R59" s="1"/>
  <c r="F59"/>
  <c r="H59" s="1"/>
  <c r="O58"/>
  <c r="O54" s="1"/>
  <c r="M58"/>
  <c r="M54" s="1"/>
  <c r="L58"/>
  <c r="C58"/>
  <c r="C54" s="1"/>
  <c r="B58"/>
  <c r="B54" s="1"/>
  <c r="A58"/>
  <c r="F58" s="1"/>
  <c r="H58" s="1"/>
  <c r="P57"/>
  <c r="N54"/>
  <c r="F57"/>
  <c r="H57" s="1"/>
  <c r="L54"/>
  <c r="P56"/>
  <c r="F56"/>
  <c r="H56" s="1"/>
  <c r="D54"/>
  <c r="P48"/>
  <c r="R48" s="1"/>
  <c r="F48"/>
  <c r="H48" s="1"/>
  <c r="P47"/>
  <c r="R47" s="1"/>
  <c r="P46"/>
  <c r="R46" s="1"/>
  <c r="P45"/>
  <c r="R45" s="1"/>
  <c r="F39"/>
  <c r="H39" s="1"/>
  <c r="B36"/>
  <c r="A36"/>
  <c r="F37"/>
  <c r="H37" s="1"/>
  <c r="E36"/>
  <c r="E34" s="1"/>
  <c r="C36"/>
  <c r="C34" s="1"/>
  <c r="D34"/>
  <c r="F28"/>
  <c r="H28" s="1"/>
  <c r="E29"/>
  <c r="D29"/>
  <c r="M7"/>
  <c r="L7"/>
  <c r="K7"/>
  <c r="R21"/>
  <c r="R20"/>
  <c r="R19"/>
  <c r="R18"/>
  <c r="Q17"/>
  <c r="G87" s="1"/>
  <c r="H16"/>
  <c r="H15"/>
  <c r="G14"/>
  <c r="H14" s="1"/>
  <c r="E13"/>
  <c r="D13"/>
  <c r="B13"/>
  <c r="A13"/>
  <c r="E12"/>
  <c r="D12"/>
  <c r="A12"/>
  <c r="C9"/>
  <c r="F9" s="1"/>
  <c r="H9" s="1"/>
  <c r="E9"/>
  <c r="F10"/>
  <c r="H10" s="1"/>
  <c r="D9"/>
  <c r="D8"/>
  <c r="C8"/>
  <c r="B8"/>
  <c r="A8"/>
  <c r="O7"/>
  <c r="N7"/>
  <c r="P59" i="27"/>
  <c r="R59" s="1"/>
  <c r="P88"/>
  <c r="R88" s="1"/>
  <c r="P87"/>
  <c r="R87" s="1"/>
  <c r="F86"/>
  <c r="H86" s="1"/>
  <c r="C13"/>
  <c r="B13"/>
  <c r="F84"/>
  <c r="H84" s="1"/>
  <c r="B82"/>
  <c r="A82"/>
  <c r="E82"/>
  <c r="D82"/>
  <c r="F76"/>
  <c r="H76" s="1"/>
  <c r="P75"/>
  <c r="R75" s="1"/>
  <c r="F75"/>
  <c r="H75" s="1"/>
  <c r="P70"/>
  <c r="R70" s="1"/>
  <c r="F70"/>
  <c r="H70" s="1"/>
  <c r="P64"/>
  <c r="R64" s="1"/>
  <c r="F64"/>
  <c r="H64" s="1"/>
  <c r="M60"/>
  <c r="M56" s="1"/>
  <c r="F63"/>
  <c r="H63" s="1"/>
  <c r="N60"/>
  <c r="L60"/>
  <c r="L56" s="1"/>
  <c r="P62"/>
  <c r="R62" s="1"/>
  <c r="F62"/>
  <c r="H62" s="1"/>
  <c r="P61"/>
  <c r="R61" s="1"/>
  <c r="B60"/>
  <c r="A60"/>
  <c r="O60"/>
  <c r="E60"/>
  <c r="E56" s="1"/>
  <c r="D60"/>
  <c r="D56" s="1"/>
  <c r="C60"/>
  <c r="C56" s="1"/>
  <c r="O56"/>
  <c r="F58"/>
  <c r="H58" s="1"/>
  <c r="P57"/>
  <c r="R57" s="1"/>
  <c r="P50"/>
  <c r="R50" s="1"/>
  <c r="F50"/>
  <c r="H50" s="1"/>
  <c r="P49"/>
  <c r="R49" s="1"/>
  <c r="P48"/>
  <c r="R48" s="1"/>
  <c r="P47"/>
  <c r="R47" s="1"/>
  <c r="F41"/>
  <c r="H41" s="1"/>
  <c r="F40"/>
  <c r="H40" s="1"/>
  <c r="E37"/>
  <c r="E35" s="1"/>
  <c r="F39"/>
  <c r="H39" s="1"/>
  <c r="C37"/>
  <c r="B37"/>
  <c r="A37"/>
  <c r="C35"/>
  <c r="F36"/>
  <c r="H36" s="1"/>
  <c r="D35"/>
  <c r="C30"/>
  <c r="M34" s="1"/>
  <c r="B30"/>
  <c r="L34" s="1"/>
  <c r="A30"/>
  <c r="K34" s="1"/>
  <c r="F29"/>
  <c r="H29" s="1"/>
  <c r="E30"/>
  <c r="D30"/>
  <c r="P28"/>
  <c r="R28" s="1"/>
  <c r="R22"/>
  <c r="R21"/>
  <c r="R20"/>
  <c r="R19"/>
  <c r="Q18"/>
  <c r="H17"/>
  <c r="H16"/>
  <c r="G15"/>
  <c r="H15" s="1"/>
  <c r="E14"/>
  <c r="D14"/>
  <c r="C14"/>
  <c r="B14"/>
  <c r="A14"/>
  <c r="E13"/>
  <c r="D13"/>
  <c r="A13"/>
  <c r="E12"/>
  <c r="D12"/>
  <c r="C12"/>
  <c r="B12"/>
  <c r="A12"/>
  <c r="C9"/>
  <c r="F10"/>
  <c r="H10" s="1"/>
  <c r="E9"/>
  <c r="D9"/>
  <c r="E8"/>
  <c r="D8"/>
  <c r="C8"/>
  <c r="B8"/>
  <c r="A8"/>
  <c r="O7"/>
  <c r="N7"/>
  <c r="M7"/>
  <c r="L7"/>
  <c r="K7"/>
  <c r="P85" i="19"/>
  <c r="R85" s="1"/>
  <c r="P84"/>
  <c r="R84" s="1"/>
  <c r="P73"/>
  <c r="R73" s="1"/>
  <c r="P68"/>
  <c r="R68" s="1"/>
  <c r="P62"/>
  <c r="R62" s="1"/>
  <c r="P60"/>
  <c r="R60" s="1"/>
  <c r="P59"/>
  <c r="R59" s="1"/>
  <c r="O58"/>
  <c r="O54" s="1"/>
  <c r="N58"/>
  <c r="N54" s="1"/>
  <c r="M58"/>
  <c r="M54" s="1"/>
  <c r="L58"/>
  <c r="K58"/>
  <c r="K54" s="1"/>
  <c r="P57"/>
  <c r="R57" s="1"/>
  <c r="P56"/>
  <c r="R56" s="1"/>
  <c r="P55"/>
  <c r="R55" s="1"/>
  <c r="P48"/>
  <c r="R48" s="1"/>
  <c r="P47"/>
  <c r="R47" s="1"/>
  <c r="P46"/>
  <c r="R46" s="1"/>
  <c r="P45"/>
  <c r="R45" s="1"/>
  <c r="P27"/>
  <c r="R27" s="1"/>
  <c r="R21"/>
  <c r="R20"/>
  <c r="R19"/>
  <c r="R18"/>
  <c r="Q17"/>
  <c r="R17" s="1"/>
  <c r="O7"/>
  <c r="N7"/>
  <c r="M7"/>
  <c r="L7"/>
  <c r="K7"/>
  <c r="F83"/>
  <c r="H83" s="1"/>
  <c r="F82"/>
  <c r="H82" s="1"/>
  <c r="F81"/>
  <c r="H81" s="1"/>
  <c r="E80"/>
  <c r="D80"/>
  <c r="C80"/>
  <c r="B80"/>
  <c r="A80"/>
  <c r="F74"/>
  <c r="H74" s="1"/>
  <c r="F73"/>
  <c r="H73" s="1"/>
  <c r="F68"/>
  <c r="H68" s="1"/>
  <c r="F62"/>
  <c r="H62" s="1"/>
  <c r="F61"/>
  <c r="H61" s="1"/>
  <c r="F60"/>
  <c r="H60" s="1"/>
  <c r="F59"/>
  <c r="H59" s="1"/>
  <c r="E58"/>
  <c r="D58"/>
  <c r="C58"/>
  <c r="C54" s="1"/>
  <c r="B58"/>
  <c r="A58"/>
  <c r="F57"/>
  <c r="H57" s="1"/>
  <c r="F56"/>
  <c r="H56" s="1"/>
  <c r="F55"/>
  <c r="H55" s="1"/>
  <c r="E54"/>
  <c r="D54"/>
  <c r="A54"/>
  <c r="F48"/>
  <c r="H48" s="1"/>
  <c r="F39"/>
  <c r="H39" s="1"/>
  <c r="F38"/>
  <c r="H38" s="1"/>
  <c r="F37"/>
  <c r="H37" s="1"/>
  <c r="E36"/>
  <c r="E34" s="1"/>
  <c r="C36"/>
  <c r="C34" s="1"/>
  <c r="B36"/>
  <c r="B34" s="1"/>
  <c r="A36"/>
  <c r="A34" s="1"/>
  <c r="F35"/>
  <c r="H35" s="1"/>
  <c r="D34"/>
  <c r="E29"/>
  <c r="E30" s="1"/>
  <c r="D29"/>
  <c r="D30" s="1"/>
  <c r="C29"/>
  <c r="C30" s="1"/>
  <c r="B29"/>
  <c r="B30" s="1"/>
  <c r="A29"/>
  <c r="A30" s="1"/>
  <c r="F28"/>
  <c r="H28" s="1"/>
  <c r="H16"/>
  <c r="H15"/>
  <c r="G14"/>
  <c r="H14" s="1"/>
  <c r="E13"/>
  <c r="D13"/>
  <c r="C13"/>
  <c r="B13"/>
  <c r="A13"/>
  <c r="E12"/>
  <c r="D12"/>
  <c r="C12"/>
  <c r="B12"/>
  <c r="F12" s="1"/>
  <c r="A12"/>
  <c r="F11"/>
  <c r="H11" s="1"/>
  <c r="F10"/>
  <c r="H10" s="1"/>
  <c r="E9"/>
  <c r="D9"/>
  <c r="C9"/>
  <c r="E8"/>
  <c r="D8"/>
  <c r="C8"/>
  <c r="B8"/>
  <c r="A8"/>
  <c r="P85" i="20"/>
  <c r="R85" s="1"/>
  <c r="P84"/>
  <c r="R84" s="1"/>
  <c r="P73"/>
  <c r="R73" s="1"/>
  <c r="P68"/>
  <c r="R68" s="1"/>
  <c r="P62"/>
  <c r="R62" s="1"/>
  <c r="P60"/>
  <c r="R60" s="1"/>
  <c r="P59"/>
  <c r="R59" s="1"/>
  <c r="O58"/>
  <c r="O54" s="1"/>
  <c r="N58"/>
  <c r="N54" s="1"/>
  <c r="M58"/>
  <c r="M54" s="1"/>
  <c r="L58"/>
  <c r="L54" s="1"/>
  <c r="K58"/>
  <c r="P57"/>
  <c r="R57" s="1"/>
  <c r="P56"/>
  <c r="R56" s="1"/>
  <c r="P55"/>
  <c r="R55" s="1"/>
  <c r="P48"/>
  <c r="R48" s="1"/>
  <c r="P47"/>
  <c r="R47" s="1"/>
  <c r="P46"/>
  <c r="R46" s="1"/>
  <c r="P45"/>
  <c r="R45" s="1"/>
  <c r="P27"/>
  <c r="R27" s="1"/>
  <c r="R21"/>
  <c r="R20"/>
  <c r="R19"/>
  <c r="R18"/>
  <c r="Q17"/>
  <c r="R17" s="1"/>
  <c r="O7"/>
  <c r="N7"/>
  <c r="M7"/>
  <c r="L7"/>
  <c r="K7"/>
  <c r="F83"/>
  <c r="H83" s="1"/>
  <c r="F82"/>
  <c r="H82" s="1"/>
  <c r="F81"/>
  <c r="H81" s="1"/>
  <c r="E80"/>
  <c r="D80"/>
  <c r="C80"/>
  <c r="B80"/>
  <c r="F80" s="1"/>
  <c r="H80" s="1"/>
  <c r="A80"/>
  <c r="F74"/>
  <c r="H74" s="1"/>
  <c r="F73"/>
  <c r="H73" s="1"/>
  <c r="F68"/>
  <c r="H68" s="1"/>
  <c r="F62"/>
  <c r="H62" s="1"/>
  <c r="F61"/>
  <c r="H61" s="1"/>
  <c r="F60"/>
  <c r="H60" s="1"/>
  <c r="F59"/>
  <c r="H59" s="1"/>
  <c r="E58"/>
  <c r="D58"/>
  <c r="C58"/>
  <c r="C54" s="1"/>
  <c r="B58"/>
  <c r="B54" s="1"/>
  <c r="A58"/>
  <c r="F57"/>
  <c r="H57" s="1"/>
  <c r="F56"/>
  <c r="H56" s="1"/>
  <c r="F55"/>
  <c r="H55" s="1"/>
  <c r="E54"/>
  <c r="D54"/>
  <c r="F48"/>
  <c r="H48" s="1"/>
  <c r="F39"/>
  <c r="H39" s="1"/>
  <c r="F38"/>
  <c r="H38" s="1"/>
  <c r="F37"/>
  <c r="H37" s="1"/>
  <c r="E36"/>
  <c r="C36"/>
  <c r="C34" s="1"/>
  <c r="B36"/>
  <c r="B34" s="1"/>
  <c r="A36"/>
  <c r="F36" s="1"/>
  <c r="H36" s="1"/>
  <c r="F35"/>
  <c r="H35" s="1"/>
  <c r="E34"/>
  <c r="D34"/>
  <c r="E29"/>
  <c r="E30" s="1"/>
  <c r="D29"/>
  <c r="D30" s="1"/>
  <c r="C29"/>
  <c r="C30" s="1"/>
  <c r="B29"/>
  <c r="B30" s="1"/>
  <c r="A29"/>
  <c r="A30" s="1"/>
  <c r="F28"/>
  <c r="H28" s="1"/>
  <c r="H16"/>
  <c r="H15"/>
  <c r="G14"/>
  <c r="H14" s="1"/>
  <c r="E13"/>
  <c r="D13"/>
  <c r="C13"/>
  <c r="B13"/>
  <c r="A13"/>
  <c r="E12"/>
  <c r="D12"/>
  <c r="C12"/>
  <c r="B12"/>
  <c r="A12"/>
  <c r="F11"/>
  <c r="H11" s="1"/>
  <c r="F10"/>
  <c r="H10" s="1"/>
  <c r="E9"/>
  <c r="D9"/>
  <c r="C9"/>
  <c r="E8"/>
  <c r="D8"/>
  <c r="C8"/>
  <c r="B8"/>
  <c r="A8"/>
  <c r="P7" i="27" l="1"/>
  <c r="R7" s="1"/>
  <c r="F24" s="1"/>
  <c r="M46" i="29"/>
  <c r="C51" s="1"/>
  <c r="C52" s="1"/>
  <c r="O46"/>
  <c r="E51" s="1"/>
  <c r="E52" s="1"/>
  <c r="F14" i="27"/>
  <c r="H14" s="1"/>
  <c r="K46" i="29"/>
  <c r="F23"/>
  <c r="H23" s="1"/>
  <c r="D43"/>
  <c r="N46"/>
  <c r="D51" s="1"/>
  <c r="P34"/>
  <c r="R34" s="1"/>
  <c r="L46"/>
  <c r="B51" s="1"/>
  <c r="B43"/>
  <c r="F43" s="1"/>
  <c r="H43" s="1"/>
  <c r="F42"/>
  <c r="H42" s="1"/>
  <c r="A51"/>
  <c r="F25"/>
  <c r="H25" s="1"/>
  <c r="H24"/>
  <c r="F12" i="28"/>
  <c r="H12" s="1"/>
  <c r="A54"/>
  <c r="F36"/>
  <c r="H36" s="1"/>
  <c r="P7"/>
  <c r="R7" s="1"/>
  <c r="P58"/>
  <c r="R58" s="1"/>
  <c r="K54"/>
  <c r="P54" s="1"/>
  <c r="N33"/>
  <c r="D40" s="1"/>
  <c r="D30"/>
  <c r="O33"/>
  <c r="E40" s="1"/>
  <c r="E30"/>
  <c r="F13"/>
  <c r="H13" s="1"/>
  <c r="A34"/>
  <c r="F54"/>
  <c r="H54" s="1"/>
  <c r="B34"/>
  <c r="F11"/>
  <c r="H11" s="1"/>
  <c r="F55"/>
  <c r="H55" s="1"/>
  <c r="F62"/>
  <c r="H62" s="1"/>
  <c r="B80"/>
  <c r="F80" s="1"/>
  <c r="H80" s="1"/>
  <c r="R17"/>
  <c r="F22" s="1"/>
  <c r="P27"/>
  <c r="R27" s="1"/>
  <c r="F38"/>
  <c r="H38" s="1"/>
  <c r="P55"/>
  <c r="C80"/>
  <c r="F35"/>
  <c r="H35" s="1"/>
  <c r="E8"/>
  <c r="F8" s="1"/>
  <c r="H8" s="1"/>
  <c r="A29"/>
  <c r="B29"/>
  <c r="C29"/>
  <c r="P58" i="20"/>
  <c r="R58" s="1"/>
  <c r="N33"/>
  <c r="O33"/>
  <c r="F8"/>
  <c r="H8" s="1"/>
  <c r="K54"/>
  <c r="F58"/>
  <c r="H58" s="1"/>
  <c r="L33" i="19"/>
  <c r="B40" s="1"/>
  <c r="M33"/>
  <c r="N33"/>
  <c r="D40" s="1"/>
  <c r="O33"/>
  <c r="E40" s="1"/>
  <c r="F13" i="27"/>
  <c r="H13" s="1"/>
  <c r="F12"/>
  <c r="H12" s="1"/>
  <c r="F60"/>
  <c r="H60" s="1"/>
  <c r="N56"/>
  <c r="P58"/>
  <c r="R58" s="1"/>
  <c r="F8"/>
  <c r="H8" s="1"/>
  <c r="C31"/>
  <c r="G90"/>
  <c r="A35"/>
  <c r="A42" s="1"/>
  <c r="F37"/>
  <c r="H37" s="1"/>
  <c r="N34"/>
  <c r="D42" s="1"/>
  <c r="D31"/>
  <c r="A56"/>
  <c r="E31"/>
  <c r="O34"/>
  <c r="E42" s="1"/>
  <c r="F9"/>
  <c r="H9" s="1"/>
  <c r="C42"/>
  <c r="B56"/>
  <c r="B35"/>
  <c r="B42" s="1"/>
  <c r="C82"/>
  <c r="F82" s="1"/>
  <c r="H82" s="1"/>
  <c r="F85"/>
  <c r="H85" s="1"/>
  <c r="F11"/>
  <c r="H11" s="1"/>
  <c r="K60"/>
  <c r="K56" s="1"/>
  <c r="F30"/>
  <c r="H30" s="1"/>
  <c r="F38"/>
  <c r="H38" s="1"/>
  <c r="A31"/>
  <c r="B31"/>
  <c r="F83"/>
  <c r="H83" s="1"/>
  <c r="R18"/>
  <c r="F59"/>
  <c r="H59" s="1"/>
  <c r="F61"/>
  <c r="H61" s="1"/>
  <c r="F57"/>
  <c r="H57" s="1"/>
  <c r="F80" i="19"/>
  <c r="H80" s="1"/>
  <c r="K33"/>
  <c r="A54" i="20"/>
  <c r="F54" s="1"/>
  <c r="H54" s="1"/>
  <c r="F58" i="19"/>
  <c r="H58" s="1"/>
  <c r="P54" i="20"/>
  <c r="R54" s="1"/>
  <c r="F9"/>
  <c r="H9" s="1"/>
  <c r="K33"/>
  <c r="L33"/>
  <c r="G87" i="19"/>
  <c r="M33" i="20"/>
  <c r="P58" i="19"/>
  <c r="R58" s="1"/>
  <c r="G87" i="20"/>
  <c r="F9" i="19"/>
  <c r="H9" s="1"/>
  <c r="L54"/>
  <c r="P54" s="1"/>
  <c r="R54" s="1"/>
  <c r="P7"/>
  <c r="R7" s="1"/>
  <c r="F13"/>
  <c r="B54"/>
  <c r="F54" s="1"/>
  <c r="A40"/>
  <c r="K44" s="1"/>
  <c r="F34"/>
  <c r="C40"/>
  <c r="F36"/>
  <c r="F30"/>
  <c r="F29"/>
  <c r="F8"/>
  <c r="H8"/>
  <c r="H12"/>
  <c r="F30" i="20"/>
  <c r="H30" s="1"/>
  <c r="P7"/>
  <c r="R7" s="1"/>
  <c r="F23" s="1"/>
  <c r="F12"/>
  <c r="H12" s="1"/>
  <c r="F13"/>
  <c r="H13" s="1"/>
  <c r="A34"/>
  <c r="F29"/>
  <c r="H29" s="1"/>
  <c r="O55" i="29" l="1"/>
  <c r="E65" s="1"/>
  <c r="O69" s="1"/>
  <c r="E71" s="1"/>
  <c r="M55"/>
  <c r="C65" s="1"/>
  <c r="C66" s="1"/>
  <c r="P46"/>
  <c r="R46" s="1"/>
  <c r="A52"/>
  <c r="F51"/>
  <c r="H51" s="1"/>
  <c r="K55"/>
  <c r="L55"/>
  <c r="B65" s="1"/>
  <c r="B52"/>
  <c r="N55"/>
  <c r="D65" s="1"/>
  <c r="D52"/>
  <c r="F34" i="28"/>
  <c r="H34" s="1"/>
  <c r="F23"/>
  <c r="H22"/>
  <c r="F24"/>
  <c r="H24" s="1"/>
  <c r="H23"/>
  <c r="O44"/>
  <c r="E49" s="1"/>
  <c r="E41"/>
  <c r="L33"/>
  <c r="B40" s="1"/>
  <c r="B30"/>
  <c r="N44"/>
  <c r="D49" s="1"/>
  <c r="D41"/>
  <c r="M33"/>
  <c r="C40" s="1"/>
  <c r="C30"/>
  <c r="F29"/>
  <c r="H29" s="1"/>
  <c r="K33"/>
  <c r="A30"/>
  <c r="F30" s="1"/>
  <c r="H30" s="1"/>
  <c r="F22" i="20"/>
  <c r="H22" s="1"/>
  <c r="P33"/>
  <c r="R33" s="1"/>
  <c r="P33" i="19"/>
  <c r="R33" s="1"/>
  <c r="F31" i="27"/>
  <c r="H31" s="1"/>
  <c r="F23"/>
  <c r="H23" s="1"/>
  <c r="B43"/>
  <c r="L46"/>
  <c r="B51" s="1"/>
  <c r="C43"/>
  <c r="M46"/>
  <c r="C51" s="1"/>
  <c r="P34"/>
  <c r="R34" s="1"/>
  <c r="O46"/>
  <c r="E51" s="1"/>
  <c r="E43"/>
  <c r="F56"/>
  <c r="H56" s="1"/>
  <c r="A43"/>
  <c r="F42"/>
  <c r="H42" s="1"/>
  <c r="K46"/>
  <c r="D43"/>
  <c r="N46"/>
  <c r="D51" s="1"/>
  <c r="F35"/>
  <c r="H35" s="1"/>
  <c r="P60"/>
  <c r="R60" s="1"/>
  <c r="P56"/>
  <c r="R56" s="1"/>
  <c r="F25"/>
  <c r="H25" s="1"/>
  <c r="H24"/>
  <c r="C41" i="19"/>
  <c r="M44"/>
  <c r="B41"/>
  <c r="L44"/>
  <c r="D41"/>
  <c r="N44"/>
  <c r="E41"/>
  <c r="O44"/>
  <c r="H13"/>
  <c r="F22" s="1"/>
  <c r="H54"/>
  <c r="H36"/>
  <c r="A41"/>
  <c r="F40"/>
  <c r="H40" s="1"/>
  <c r="H34"/>
  <c r="H29"/>
  <c r="H30"/>
  <c r="F23"/>
  <c r="F34" i="20"/>
  <c r="H34" s="1"/>
  <c r="H23"/>
  <c r="F24"/>
  <c r="H24" s="1"/>
  <c r="E66" i="29" l="1"/>
  <c r="O74"/>
  <c r="E77" s="1"/>
  <c r="O81" s="1"/>
  <c r="O89" s="1"/>
  <c r="E90" s="1"/>
  <c r="M74"/>
  <c r="C77" s="1"/>
  <c r="C78" s="1"/>
  <c r="M69"/>
  <c r="C71" s="1"/>
  <c r="B66"/>
  <c r="L74"/>
  <c r="B77" s="1"/>
  <c r="L69"/>
  <c r="B71" s="1"/>
  <c r="A65"/>
  <c r="P55"/>
  <c r="R55" s="1"/>
  <c r="E78"/>
  <c r="N69"/>
  <c r="D71" s="1"/>
  <c r="D66"/>
  <c r="N74"/>
  <c r="D77" s="1"/>
  <c r="F52"/>
  <c r="H52" s="1"/>
  <c r="N53" i="28"/>
  <c r="D63" s="1"/>
  <c r="D50"/>
  <c r="M44"/>
  <c r="C49" s="1"/>
  <c r="C41"/>
  <c r="L44"/>
  <c r="B49" s="1"/>
  <c r="B41"/>
  <c r="E50"/>
  <c r="O53"/>
  <c r="E63" s="1"/>
  <c r="A40"/>
  <c r="P33"/>
  <c r="R33" s="1"/>
  <c r="P44" i="19"/>
  <c r="R44" s="1"/>
  <c r="A51" i="27"/>
  <c r="P46"/>
  <c r="R46" s="1"/>
  <c r="F43"/>
  <c r="H43" s="1"/>
  <c r="N55"/>
  <c r="D65" s="1"/>
  <c r="D52"/>
  <c r="L55"/>
  <c r="B65" s="1"/>
  <c r="B52"/>
  <c r="O55"/>
  <c r="E65" s="1"/>
  <c r="E52"/>
  <c r="M55"/>
  <c r="C65" s="1"/>
  <c r="C52"/>
  <c r="F41" i="19"/>
  <c r="H41" s="1"/>
  <c r="H22"/>
  <c r="H23"/>
  <c r="F24"/>
  <c r="M81" i="29" l="1"/>
  <c r="M89" s="1"/>
  <c r="C90" s="1"/>
  <c r="L81"/>
  <c r="L89" s="1"/>
  <c r="B90" s="1"/>
  <c r="B78"/>
  <c r="N81"/>
  <c r="N89" s="1"/>
  <c r="D90" s="1"/>
  <c r="D78"/>
  <c r="K74"/>
  <c r="F65"/>
  <c r="H65" s="1"/>
  <c r="K69"/>
  <c r="A66"/>
  <c r="F66" s="1"/>
  <c r="H66" s="1"/>
  <c r="F40" i="28"/>
  <c r="H40" s="1"/>
  <c r="K44"/>
  <c r="A41"/>
  <c r="F41" s="1"/>
  <c r="H41" s="1"/>
  <c r="O72"/>
  <c r="E75" s="1"/>
  <c r="O67"/>
  <c r="E69" s="1"/>
  <c r="E64"/>
  <c r="L53"/>
  <c r="B63" s="1"/>
  <c r="B50"/>
  <c r="M53"/>
  <c r="C63" s="1"/>
  <c r="C50"/>
  <c r="D64"/>
  <c r="N72"/>
  <c r="D75" s="1"/>
  <c r="N67"/>
  <c r="D69" s="1"/>
  <c r="C66" i="27"/>
  <c r="M74"/>
  <c r="C77" s="1"/>
  <c r="M69"/>
  <c r="C71" s="1"/>
  <c r="E66"/>
  <c r="O74"/>
  <c r="E77" s="1"/>
  <c r="O69"/>
  <c r="E71" s="1"/>
  <c r="L69"/>
  <c r="B71" s="1"/>
  <c r="B66"/>
  <c r="L74"/>
  <c r="B77" s="1"/>
  <c r="D66"/>
  <c r="N74"/>
  <c r="D77" s="1"/>
  <c r="N69"/>
  <c r="D71" s="1"/>
  <c r="K55"/>
  <c r="A52"/>
  <c r="F52" s="1"/>
  <c r="H52" s="1"/>
  <c r="F51"/>
  <c r="H51" s="1"/>
  <c r="H24" i="19"/>
  <c r="A77" i="29" l="1"/>
  <c r="P74"/>
  <c r="R74" s="1"/>
  <c r="A71"/>
  <c r="F71" s="1"/>
  <c r="H71" s="1"/>
  <c r="P69"/>
  <c r="R69" s="1"/>
  <c r="B64" i="28"/>
  <c r="L72"/>
  <c r="B75" s="1"/>
  <c r="L67"/>
  <c r="B69" s="1"/>
  <c r="C64"/>
  <c r="M72"/>
  <c r="C75" s="1"/>
  <c r="M67"/>
  <c r="C69" s="1"/>
  <c r="N79"/>
  <c r="N86" s="1"/>
  <c r="D87" s="1"/>
  <c r="D76"/>
  <c r="E76"/>
  <c r="O79"/>
  <c r="O86" s="1"/>
  <c r="E87" s="1"/>
  <c r="P44"/>
  <c r="R44" s="1"/>
  <c r="A49"/>
  <c r="P55" i="27"/>
  <c r="R55" s="1"/>
  <c r="A65"/>
  <c r="L81"/>
  <c r="L89" s="1"/>
  <c r="B90" s="1"/>
  <c r="B78"/>
  <c r="M81"/>
  <c r="M89" s="1"/>
  <c r="C90" s="1"/>
  <c r="C78"/>
  <c r="N81"/>
  <c r="N89" s="1"/>
  <c r="D90" s="1"/>
  <c r="D78"/>
  <c r="O81"/>
  <c r="O89" s="1"/>
  <c r="E90" s="1"/>
  <c r="E78"/>
  <c r="A78" i="29" l="1"/>
  <c r="F78" s="1"/>
  <c r="H78" s="1"/>
  <c r="F77"/>
  <c r="H77" s="1"/>
  <c r="K81"/>
  <c r="M79" i="28"/>
  <c r="M86" s="1"/>
  <c r="C87" s="1"/>
  <c r="C76"/>
  <c r="L79"/>
  <c r="L86" s="1"/>
  <c r="B87" s="1"/>
  <c r="B76"/>
  <c r="K53"/>
  <c r="A50"/>
  <c r="F50" s="1"/>
  <c r="H50" s="1"/>
  <c r="F49"/>
  <c r="H49" s="1"/>
  <c r="K74" i="27"/>
  <c r="K69"/>
  <c r="A66"/>
  <c r="F66" s="1"/>
  <c r="H66" s="1"/>
  <c r="F65"/>
  <c r="H65" s="1"/>
  <c r="P81" i="29" l="1"/>
  <c r="R81" s="1"/>
  <c r="K89"/>
  <c r="A63" i="28"/>
  <c r="P53"/>
  <c r="R53" s="1"/>
  <c r="A71" i="27"/>
  <c r="F71" s="1"/>
  <c r="H71" s="1"/>
  <c r="P69"/>
  <c r="R69" s="1"/>
  <c r="A77"/>
  <c r="P74"/>
  <c r="R74" s="1"/>
  <c r="A90" i="29" l="1"/>
  <c r="F90" s="1"/>
  <c r="H90" s="1"/>
  <c r="P89"/>
  <c r="R89" s="1"/>
  <c r="A64" i="28"/>
  <c r="F64" s="1"/>
  <c r="H64" s="1"/>
  <c r="F63"/>
  <c r="H63" s="1"/>
  <c r="K72"/>
  <c r="K67"/>
  <c r="K81" i="27"/>
  <c r="A78"/>
  <c r="F78" s="1"/>
  <c r="H78" s="1"/>
  <c r="F77"/>
  <c r="H77" s="1"/>
  <c r="A69" i="28" l="1"/>
  <c r="F69" s="1"/>
  <c r="H69" s="1"/>
  <c r="P67"/>
  <c r="R67" s="1"/>
  <c r="P72"/>
  <c r="R72" s="1"/>
  <c r="A75"/>
  <c r="P81" i="27"/>
  <c r="R81" s="1"/>
  <c r="K89"/>
  <c r="P85" i="22"/>
  <c r="R85" s="1"/>
  <c r="P84"/>
  <c r="R84" s="1"/>
  <c r="F83"/>
  <c r="H83" s="1"/>
  <c r="F82"/>
  <c r="H82" s="1"/>
  <c r="D80"/>
  <c r="F81"/>
  <c r="H81" s="1"/>
  <c r="E80"/>
  <c r="C80"/>
  <c r="A80"/>
  <c r="F74"/>
  <c r="H74" s="1"/>
  <c r="P73"/>
  <c r="R73" s="1"/>
  <c r="F73"/>
  <c r="H73" s="1"/>
  <c r="P68"/>
  <c r="R68" s="1"/>
  <c r="F68"/>
  <c r="H68" s="1"/>
  <c r="P62"/>
  <c r="R62" s="1"/>
  <c r="F62"/>
  <c r="H62" s="1"/>
  <c r="F61"/>
  <c r="H61" s="1"/>
  <c r="P60"/>
  <c r="R60" s="1"/>
  <c r="F60"/>
  <c r="H60" s="1"/>
  <c r="P59"/>
  <c r="R59" s="1"/>
  <c r="F59"/>
  <c r="H59" s="1"/>
  <c r="O58"/>
  <c r="O54" s="1"/>
  <c r="N58"/>
  <c r="N54" s="1"/>
  <c r="M58"/>
  <c r="M54" s="1"/>
  <c r="L58"/>
  <c r="L54" s="1"/>
  <c r="K58"/>
  <c r="E58"/>
  <c r="E54" s="1"/>
  <c r="D58"/>
  <c r="D54" s="1"/>
  <c r="C58"/>
  <c r="C54" s="1"/>
  <c r="B58"/>
  <c r="B54" s="1"/>
  <c r="A58"/>
  <c r="F58" s="1"/>
  <c r="H58" s="1"/>
  <c r="P57"/>
  <c r="R57" s="1"/>
  <c r="F57"/>
  <c r="H57" s="1"/>
  <c r="P56"/>
  <c r="R56" s="1"/>
  <c r="F56"/>
  <c r="H56" s="1"/>
  <c r="P55"/>
  <c r="R55" s="1"/>
  <c r="F55"/>
  <c r="H55" s="1"/>
  <c r="P48"/>
  <c r="R48" s="1"/>
  <c r="F48"/>
  <c r="H48" s="1"/>
  <c r="P47"/>
  <c r="R47" s="1"/>
  <c r="P46"/>
  <c r="R46" s="1"/>
  <c r="P45"/>
  <c r="R45" s="1"/>
  <c r="F39"/>
  <c r="H39" s="1"/>
  <c r="F38"/>
  <c r="H38" s="1"/>
  <c r="F37"/>
  <c r="H37" s="1"/>
  <c r="E36"/>
  <c r="E34" s="1"/>
  <c r="D36"/>
  <c r="D34" s="1"/>
  <c r="C36"/>
  <c r="C34" s="1"/>
  <c r="B36"/>
  <c r="B34" s="1"/>
  <c r="A36"/>
  <c r="A34" s="1"/>
  <c r="F35"/>
  <c r="H35" s="1"/>
  <c r="F28"/>
  <c r="H28" s="1"/>
  <c r="E29"/>
  <c r="D29"/>
  <c r="C29"/>
  <c r="B29"/>
  <c r="P27"/>
  <c r="R27" s="1"/>
  <c r="R21"/>
  <c r="R20"/>
  <c r="R19"/>
  <c r="R18"/>
  <c r="Q17"/>
  <c r="R17" s="1"/>
  <c r="H16"/>
  <c r="H15"/>
  <c r="E13"/>
  <c r="D13"/>
  <c r="C13"/>
  <c r="B13"/>
  <c r="A13"/>
  <c r="E12"/>
  <c r="D12"/>
  <c r="C12"/>
  <c r="B12"/>
  <c r="A12"/>
  <c r="F11"/>
  <c r="H11" s="1"/>
  <c r="D9"/>
  <c r="F10"/>
  <c r="H10" s="1"/>
  <c r="E9"/>
  <c r="E8"/>
  <c r="D8"/>
  <c r="C8"/>
  <c r="B8"/>
  <c r="A8"/>
  <c r="O7"/>
  <c r="N7"/>
  <c r="M7"/>
  <c r="L7"/>
  <c r="K7"/>
  <c r="A8" i="16"/>
  <c r="A7"/>
  <c r="A6"/>
  <c r="A5"/>
  <c r="A3"/>
  <c r="A4"/>
  <c r="P50" i="15"/>
  <c r="R50" s="1"/>
  <c r="H29"/>
  <c r="K79" i="28" l="1"/>
  <c r="A76"/>
  <c r="F76" s="1"/>
  <c r="H76" s="1"/>
  <c r="F75"/>
  <c r="H75" s="1"/>
  <c r="A90" i="27"/>
  <c r="F90" s="1"/>
  <c r="H90" s="1"/>
  <c r="P89"/>
  <c r="R89" s="1"/>
  <c r="F8" i="22"/>
  <c r="H8" s="1"/>
  <c r="F13"/>
  <c r="H13" s="1"/>
  <c r="F12"/>
  <c r="H12" s="1"/>
  <c r="P58"/>
  <c r="R58" s="1"/>
  <c r="K54"/>
  <c r="P54" s="1"/>
  <c r="R54" s="1"/>
  <c r="A54"/>
  <c r="F54" s="1"/>
  <c r="H54" s="1"/>
  <c r="F36"/>
  <c r="H36" s="1"/>
  <c r="F34"/>
  <c r="H34" s="1"/>
  <c r="P7"/>
  <c r="R7" s="1"/>
  <c r="D30"/>
  <c r="N33"/>
  <c r="D40" s="1"/>
  <c r="M33"/>
  <c r="C40" s="1"/>
  <c r="C30"/>
  <c r="L33"/>
  <c r="B40" s="1"/>
  <c r="B30"/>
  <c r="O33"/>
  <c r="E40" s="1"/>
  <c r="E30"/>
  <c r="C9"/>
  <c r="F9" s="1"/>
  <c r="H9" s="1"/>
  <c r="B80"/>
  <c r="F80" s="1"/>
  <c r="H80" s="1"/>
  <c r="G14"/>
  <c r="H14" s="1"/>
  <c r="A29"/>
  <c r="E40" i="20"/>
  <c r="D40"/>
  <c r="C40"/>
  <c r="B40"/>
  <c r="A54" i="14"/>
  <c r="O58" i="13"/>
  <c r="N57"/>
  <c r="A58"/>
  <c r="M58"/>
  <c r="N58"/>
  <c r="K58"/>
  <c r="B58"/>
  <c r="D58"/>
  <c r="P68" i="9"/>
  <c r="R68" s="1"/>
  <c r="P68" i="4"/>
  <c r="R68" s="1"/>
  <c r="G54" i="9"/>
  <c r="K86" i="28" l="1"/>
  <c r="P79"/>
  <c r="R79" s="1"/>
  <c r="F23" i="22"/>
  <c r="F24" s="1"/>
  <c r="H24" s="1"/>
  <c r="B41" i="20"/>
  <c r="L44"/>
  <c r="D41"/>
  <c r="N44"/>
  <c r="C41"/>
  <c r="M44"/>
  <c r="E41"/>
  <c r="O44"/>
  <c r="B49" i="19"/>
  <c r="E49"/>
  <c r="D49"/>
  <c r="C49"/>
  <c r="F22" i="22"/>
  <c r="H22" s="1"/>
  <c r="K33"/>
  <c r="A30"/>
  <c r="F30" s="1"/>
  <c r="H30" s="1"/>
  <c r="F29"/>
  <c r="H29" s="1"/>
  <c r="L44"/>
  <c r="B49" s="1"/>
  <c r="B41"/>
  <c r="N44"/>
  <c r="D49" s="1"/>
  <c r="D41"/>
  <c r="E41"/>
  <c r="O44"/>
  <c r="E49" s="1"/>
  <c r="M44"/>
  <c r="C49" s="1"/>
  <c r="C41"/>
  <c r="G87"/>
  <c r="A40" i="20"/>
  <c r="K44" s="1"/>
  <c r="B49"/>
  <c r="E49"/>
  <c r="C49"/>
  <c r="D49"/>
  <c r="L58" i="13"/>
  <c r="E58"/>
  <c r="C58"/>
  <c r="A54"/>
  <c r="A54" i="12"/>
  <c r="A87" i="28" l="1"/>
  <c r="F87" s="1"/>
  <c r="H87" s="1"/>
  <c r="P86"/>
  <c r="R86" s="1"/>
  <c r="H23" i="22"/>
  <c r="E50" i="19"/>
  <c r="O53"/>
  <c r="D50"/>
  <c r="N53"/>
  <c r="D63" s="1"/>
  <c r="B50"/>
  <c r="L53"/>
  <c r="C50" i="20"/>
  <c r="M53"/>
  <c r="C63" s="1"/>
  <c r="D50"/>
  <c r="N53"/>
  <c r="D63" s="1"/>
  <c r="E50"/>
  <c r="O53"/>
  <c r="P44"/>
  <c r="R44" s="1"/>
  <c r="C50" i="19"/>
  <c r="M53"/>
  <c r="C63" s="1"/>
  <c r="B50" i="20"/>
  <c r="L53"/>
  <c r="B63" s="1"/>
  <c r="E63" i="19"/>
  <c r="F40" i="20"/>
  <c r="H40" s="1"/>
  <c r="A41"/>
  <c r="F41" s="1"/>
  <c r="H41" s="1"/>
  <c r="M53" i="22"/>
  <c r="C63" s="1"/>
  <c r="C50"/>
  <c r="N53"/>
  <c r="D63" s="1"/>
  <c r="D50"/>
  <c r="L53"/>
  <c r="B63" s="1"/>
  <c r="B50"/>
  <c r="E50"/>
  <c r="O53"/>
  <c r="E63" s="1"/>
  <c r="A40"/>
  <c r="P33"/>
  <c r="R33" s="1"/>
  <c r="E63" i="20"/>
  <c r="F28" i="15"/>
  <c r="Q84" i="13"/>
  <c r="Q83"/>
  <c r="E73"/>
  <c r="D73"/>
  <c r="C73"/>
  <c r="Q54"/>
  <c r="G54"/>
  <c r="O48"/>
  <c r="N48"/>
  <c r="M48"/>
  <c r="L48"/>
  <c r="K48"/>
  <c r="C29"/>
  <c r="E10"/>
  <c r="E9" s="1"/>
  <c r="D10"/>
  <c r="C10"/>
  <c r="D13" i="12"/>
  <c r="E12"/>
  <c r="C79"/>
  <c r="A79"/>
  <c r="P72"/>
  <c r="R72" s="1"/>
  <c r="F73"/>
  <c r="H73" s="1"/>
  <c r="F67"/>
  <c r="H67" s="1"/>
  <c r="N54"/>
  <c r="P55"/>
  <c r="R55" s="1"/>
  <c r="L54"/>
  <c r="K54"/>
  <c r="C54"/>
  <c r="F56"/>
  <c r="H56" s="1"/>
  <c r="F58"/>
  <c r="H58" s="1"/>
  <c r="F55"/>
  <c r="H55" s="1"/>
  <c r="F48"/>
  <c r="H48" s="1"/>
  <c r="F39"/>
  <c r="H39" s="1"/>
  <c r="D36"/>
  <c r="D34" s="1"/>
  <c r="B36"/>
  <c r="F37"/>
  <c r="H37" s="1"/>
  <c r="F35"/>
  <c r="H35" s="1"/>
  <c r="E29"/>
  <c r="O33" s="1"/>
  <c r="C29"/>
  <c r="C30" s="1"/>
  <c r="B29"/>
  <c r="B30" s="1"/>
  <c r="A29"/>
  <c r="D8"/>
  <c r="C8"/>
  <c r="H16"/>
  <c r="F10"/>
  <c r="H10" s="1"/>
  <c r="A54" i="11"/>
  <c r="F11" i="10"/>
  <c r="H11" s="1"/>
  <c r="P86" i="15"/>
  <c r="R86" s="1"/>
  <c r="P85"/>
  <c r="R85" s="1"/>
  <c r="F84"/>
  <c r="H84" s="1"/>
  <c r="F83"/>
  <c r="H83" s="1"/>
  <c r="F82"/>
  <c r="H82" s="1"/>
  <c r="E81"/>
  <c r="D81"/>
  <c r="C81"/>
  <c r="B81"/>
  <c r="A81"/>
  <c r="F75"/>
  <c r="H75" s="1"/>
  <c r="P74"/>
  <c r="R74" s="1"/>
  <c r="F74"/>
  <c r="H74" s="1"/>
  <c r="F69"/>
  <c r="H69" s="1"/>
  <c r="P63"/>
  <c r="R63" s="1"/>
  <c r="F63"/>
  <c r="H63" s="1"/>
  <c r="P62"/>
  <c r="R62" s="1"/>
  <c r="F62"/>
  <c r="H62" s="1"/>
  <c r="P61"/>
  <c r="R61" s="1"/>
  <c r="F61"/>
  <c r="H61" s="1"/>
  <c r="P60"/>
  <c r="R60" s="1"/>
  <c r="F60"/>
  <c r="H60" s="1"/>
  <c r="P59"/>
  <c r="R59" s="1"/>
  <c r="F59"/>
  <c r="H59" s="1"/>
  <c r="P58"/>
  <c r="R58" s="1"/>
  <c r="F58"/>
  <c r="H58" s="1"/>
  <c r="P57"/>
  <c r="R57" s="1"/>
  <c r="F57"/>
  <c r="H57" s="1"/>
  <c r="O56"/>
  <c r="N56"/>
  <c r="L56"/>
  <c r="K56"/>
  <c r="E56"/>
  <c r="D56"/>
  <c r="C56"/>
  <c r="B56"/>
  <c r="A56"/>
  <c r="P49"/>
  <c r="R49" s="1"/>
  <c r="F49"/>
  <c r="H49" s="1"/>
  <c r="P48"/>
  <c r="R48" s="1"/>
  <c r="P47"/>
  <c r="R47" s="1"/>
  <c r="P46"/>
  <c r="R46" s="1"/>
  <c r="F40"/>
  <c r="H40" s="1"/>
  <c r="F39"/>
  <c r="H39" s="1"/>
  <c r="F38"/>
  <c r="H38" s="1"/>
  <c r="E37"/>
  <c r="E35" s="1"/>
  <c r="D37"/>
  <c r="D35" s="1"/>
  <c r="C37"/>
  <c r="C35" s="1"/>
  <c r="B37"/>
  <c r="B35" s="1"/>
  <c r="A37"/>
  <c r="F36"/>
  <c r="H36" s="1"/>
  <c r="E30"/>
  <c r="O34" s="1"/>
  <c r="D30"/>
  <c r="N34" s="1"/>
  <c r="C30"/>
  <c r="C31" s="1"/>
  <c r="B30"/>
  <c r="A30"/>
  <c r="A31" s="1"/>
  <c r="P27"/>
  <c r="R21"/>
  <c r="R20"/>
  <c r="R19"/>
  <c r="R18"/>
  <c r="Q17"/>
  <c r="R17" s="1"/>
  <c r="H16"/>
  <c r="H15"/>
  <c r="G14"/>
  <c r="H14" s="1"/>
  <c r="E13"/>
  <c r="D13"/>
  <c r="C13"/>
  <c r="B13"/>
  <c r="A13"/>
  <c r="E12"/>
  <c r="D12"/>
  <c r="C12"/>
  <c r="B12"/>
  <c r="A12"/>
  <c r="F11"/>
  <c r="H11" s="1"/>
  <c r="F10"/>
  <c r="H10" s="1"/>
  <c r="E9"/>
  <c r="D9"/>
  <c r="C9"/>
  <c r="E8"/>
  <c r="D8"/>
  <c r="C8"/>
  <c r="B8"/>
  <c r="A8"/>
  <c r="O7"/>
  <c r="N7"/>
  <c r="M7"/>
  <c r="L7"/>
  <c r="K7"/>
  <c r="P84" i="14"/>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P48"/>
  <c r="R48" s="1"/>
  <c r="F48"/>
  <c r="H48" s="1"/>
  <c r="P47"/>
  <c r="R47" s="1"/>
  <c r="P46"/>
  <c r="R46" s="1"/>
  <c r="P45"/>
  <c r="R45" s="1"/>
  <c r="F39"/>
  <c r="H39" s="1"/>
  <c r="F38"/>
  <c r="H38" s="1"/>
  <c r="F37"/>
  <c r="H37" s="1"/>
  <c r="E36"/>
  <c r="E34" s="1"/>
  <c r="D36"/>
  <c r="D34" s="1"/>
  <c r="C36"/>
  <c r="C34" s="1"/>
  <c r="B36"/>
  <c r="B34" s="1"/>
  <c r="A36"/>
  <c r="A34" s="1"/>
  <c r="F35"/>
  <c r="H35" s="1"/>
  <c r="E29"/>
  <c r="O33" s="1"/>
  <c r="D29"/>
  <c r="N33" s="1"/>
  <c r="D40" s="1"/>
  <c r="C29"/>
  <c r="C30" s="1"/>
  <c r="B29"/>
  <c r="A29"/>
  <c r="K33" s="1"/>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3"/>
  <c r="P83"/>
  <c r="F82"/>
  <c r="H82" s="1"/>
  <c r="F81"/>
  <c r="H81" s="1"/>
  <c r="F80"/>
  <c r="H80" s="1"/>
  <c r="E79"/>
  <c r="D79"/>
  <c r="C79"/>
  <c r="B79"/>
  <c r="A79"/>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F48"/>
  <c r="H48" s="1"/>
  <c r="P47"/>
  <c r="R47" s="1"/>
  <c r="P46"/>
  <c r="R46" s="1"/>
  <c r="P45"/>
  <c r="R45" s="1"/>
  <c r="F39"/>
  <c r="H39" s="1"/>
  <c r="F38"/>
  <c r="H38" s="1"/>
  <c r="F37"/>
  <c r="H37" s="1"/>
  <c r="E36"/>
  <c r="E34" s="1"/>
  <c r="D36"/>
  <c r="D34" s="1"/>
  <c r="C36"/>
  <c r="C34" s="1"/>
  <c r="B36"/>
  <c r="A36"/>
  <c r="A34" s="1"/>
  <c r="F35"/>
  <c r="H35" s="1"/>
  <c r="B34"/>
  <c r="E29"/>
  <c r="E30" s="1"/>
  <c r="D29"/>
  <c r="N33" s="1"/>
  <c r="B29"/>
  <c r="A29"/>
  <c r="K33" s="1"/>
  <c r="F28"/>
  <c r="H28" s="1"/>
  <c r="P27"/>
  <c r="R27" s="1"/>
  <c r="R21"/>
  <c r="R20"/>
  <c r="R19"/>
  <c r="R18"/>
  <c r="R17"/>
  <c r="H16"/>
  <c r="H15"/>
  <c r="E13"/>
  <c r="D13"/>
  <c r="C13"/>
  <c r="B13"/>
  <c r="A13"/>
  <c r="E12"/>
  <c r="D12"/>
  <c r="C12"/>
  <c r="B12"/>
  <c r="A12"/>
  <c r="F11"/>
  <c r="H11" s="1"/>
  <c r="C9"/>
  <c r="E8"/>
  <c r="D8"/>
  <c r="C8"/>
  <c r="B8"/>
  <c r="A8"/>
  <c r="O7"/>
  <c r="N7"/>
  <c r="M7"/>
  <c r="L7"/>
  <c r="K7"/>
  <c r="P84" i="12"/>
  <c r="R84" s="1"/>
  <c r="F80"/>
  <c r="H80" s="1"/>
  <c r="B79"/>
  <c r="F72"/>
  <c r="H72" s="1"/>
  <c r="P61"/>
  <c r="R61" s="1"/>
  <c r="F61"/>
  <c r="H61" s="1"/>
  <c r="P60"/>
  <c r="R60" s="1"/>
  <c r="F60"/>
  <c r="H60" s="1"/>
  <c r="P59"/>
  <c r="R59" s="1"/>
  <c r="F59"/>
  <c r="H59" s="1"/>
  <c r="P58"/>
  <c r="R58" s="1"/>
  <c r="P56"/>
  <c r="R56" s="1"/>
  <c r="O54"/>
  <c r="E54"/>
  <c r="P48"/>
  <c r="R48" s="1"/>
  <c r="P47"/>
  <c r="R47" s="1"/>
  <c r="P46"/>
  <c r="R46" s="1"/>
  <c r="P45"/>
  <c r="R45" s="1"/>
  <c r="E36"/>
  <c r="E34" s="1"/>
  <c r="A36"/>
  <c r="A34" s="1"/>
  <c r="D29"/>
  <c r="N33" s="1"/>
  <c r="F28"/>
  <c r="H28" s="1"/>
  <c r="R21"/>
  <c r="R20"/>
  <c r="R19"/>
  <c r="R18"/>
  <c r="H15"/>
  <c r="E13"/>
  <c r="C13"/>
  <c r="B13"/>
  <c r="A13"/>
  <c r="D12"/>
  <c r="C12"/>
  <c r="B12"/>
  <c r="F11"/>
  <c r="H11" s="1"/>
  <c r="E9"/>
  <c r="D9"/>
  <c r="C9"/>
  <c r="E8"/>
  <c r="B8"/>
  <c r="A8"/>
  <c r="O7"/>
  <c r="N7"/>
  <c r="M7"/>
  <c r="L7"/>
  <c r="K7"/>
  <c r="P84" i="11"/>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P57"/>
  <c r="R57" s="1"/>
  <c r="F57"/>
  <c r="H57" s="1"/>
  <c r="P56"/>
  <c r="R56" s="1"/>
  <c r="F56"/>
  <c r="H56" s="1"/>
  <c r="P55"/>
  <c r="R55" s="1"/>
  <c r="F55"/>
  <c r="H55" s="1"/>
  <c r="O54"/>
  <c r="N54"/>
  <c r="L54"/>
  <c r="K54"/>
  <c r="E54"/>
  <c r="D54"/>
  <c r="B54"/>
  <c r="P48"/>
  <c r="R48" s="1"/>
  <c r="F48"/>
  <c r="H48" s="1"/>
  <c r="P47"/>
  <c r="R47" s="1"/>
  <c r="P46"/>
  <c r="R46" s="1"/>
  <c r="P45"/>
  <c r="R45" s="1"/>
  <c r="F39"/>
  <c r="H39" s="1"/>
  <c r="F38"/>
  <c r="H38" s="1"/>
  <c r="F37"/>
  <c r="H37" s="1"/>
  <c r="E36"/>
  <c r="E34" s="1"/>
  <c r="D36"/>
  <c r="D34" s="1"/>
  <c r="C36"/>
  <c r="C34" s="1"/>
  <c r="B36"/>
  <c r="B34" s="1"/>
  <c r="A36"/>
  <c r="F35"/>
  <c r="H35" s="1"/>
  <c r="E29"/>
  <c r="O33" s="1"/>
  <c r="D29"/>
  <c r="N33" s="1"/>
  <c r="C29"/>
  <c r="M33" s="1"/>
  <c r="B29"/>
  <c r="L33" s="1"/>
  <c r="A29"/>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0"/>
  <c r="R84" s="1"/>
  <c r="P83"/>
  <c r="R83" s="1"/>
  <c r="F82"/>
  <c r="H82" s="1"/>
  <c r="F81"/>
  <c r="H81" s="1"/>
  <c r="E79"/>
  <c r="C79"/>
  <c r="F80"/>
  <c r="H80" s="1"/>
  <c r="D79"/>
  <c r="B79"/>
  <c r="F73"/>
  <c r="H73" s="1"/>
  <c r="P72"/>
  <c r="R72" s="1"/>
  <c r="F72"/>
  <c r="H72" s="1"/>
  <c r="F67"/>
  <c r="H67" s="1"/>
  <c r="P61"/>
  <c r="R61" s="1"/>
  <c r="F61"/>
  <c r="H61" s="1"/>
  <c r="P60"/>
  <c r="R60" s="1"/>
  <c r="F60"/>
  <c r="H60" s="1"/>
  <c r="P59"/>
  <c r="R59" s="1"/>
  <c r="F59"/>
  <c r="H59" s="1"/>
  <c r="P58"/>
  <c r="R58" s="1"/>
  <c r="F58"/>
  <c r="H58" s="1"/>
  <c r="P57"/>
  <c r="R57" s="1"/>
  <c r="F57"/>
  <c r="H57" s="1"/>
  <c r="C54"/>
  <c r="P56"/>
  <c r="R56" s="1"/>
  <c r="F56"/>
  <c r="H56" s="1"/>
  <c r="P55"/>
  <c r="R55" s="1"/>
  <c r="F55"/>
  <c r="H55" s="1"/>
  <c r="O54"/>
  <c r="N54"/>
  <c r="L54"/>
  <c r="K54"/>
  <c r="E54"/>
  <c r="D54"/>
  <c r="B54"/>
  <c r="A54"/>
  <c r="P48"/>
  <c r="R48" s="1"/>
  <c r="F48"/>
  <c r="H48" s="1"/>
  <c r="P47"/>
  <c r="R47" s="1"/>
  <c r="P46"/>
  <c r="R46" s="1"/>
  <c r="P45"/>
  <c r="R45" s="1"/>
  <c r="F39"/>
  <c r="H39" s="1"/>
  <c r="F38"/>
  <c r="H38" s="1"/>
  <c r="D36"/>
  <c r="D34" s="1"/>
  <c r="C36"/>
  <c r="C34" s="1"/>
  <c r="F37"/>
  <c r="H37" s="1"/>
  <c r="E36"/>
  <c r="E34" s="1"/>
  <c r="B36"/>
  <c r="B34" s="1"/>
  <c r="A36"/>
  <c r="F35"/>
  <c r="H35" s="1"/>
  <c r="E29"/>
  <c r="E30" s="1"/>
  <c r="A29"/>
  <c r="A30" s="1"/>
  <c r="E8"/>
  <c r="F28"/>
  <c r="H28" s="1"/>
  <c r="D29"/>
  <c r="C29"/>
  <c r="P27"/>
  <c r="R27" s="1"/>
  <c r="R21"/>
  <c r="R20"/>
  <c r="R19"/>
  <c r="R18"/>
  <c r="H16"/>
  <c r="H15"/>
  <c r="G14"/>
  <c r="H14" s="1"/>
  <c r="E13"/>
  <c r="D13"/>
  <c r="C13"/>
  <c r="B13"/>
  <c r="A13"/>
  <c r="E12"/>
  <c r="D12"/>
  <c r="C12"/>
  <c r="B12"/>
  <c r="A12"/>
  <c r="E9"/>
  <c r="F10"/>
  <c r="H10" s="1"/>
  <c r="D8"/>
  <c r="C8"/>
  <c r="B8"/>
  <c r="O7"/>
  <c r="M7"/>
  <c r="L7"/>
  <c r="K7"/>
  <c r="P85" i="9"/>
  <c r="R85" s="1"/>
  <c r="P84"/>
  <c r="R84" s="1"/>
  <c r="F83"/>
  <c r="H83" s="1"/>
  <c r="F82"/>
  <c r="H82" s="1"/>
  <c r="E80"/>
  <c r="C80"/>
  <c r="F81"/>
  <c r="H81" s="1"/>
  <c r="D80"/>
  <c r="B80"/>
  <c r="F74"/>
  <c r="H74" s="1"/>
  <c r="P73"/>
  <c r="R73" s="1"/>
  <c r="F73"/>
  <c r="H73" s="1"/>
  <c r="F68"/>
  <c r="H68" s="1"/>
  <c r="P62"/>
  <c r="R62" s="1"/>
  <c r="F62"/>
  <c r="H62" s="1"/>
  <c r="F61"/>
  <c r="H61" s="1"/>
  <c r="P60"/>
  <c r="R60" s="1"/>
  <c r="F60"/>
  <c r="H60" s="1"/>
  <c r="P59"/>
  <c r="R59" s="1"/>
  <c r="F59"/>
  <c r="H59" s="1"/>
  <c r="O58"/>
  <c r="O54" s="1"/>
  <c r="N58"/>
  <c r="N54" s="1"/>
  <c r="M54"/>
  <c r="L58"/>
  <c r="L54" s="1"/>
  <c r="K58"/>
  <c r="K54" s="1"/>
  <c r="E58"/>
  <c r="E54" s="1"/>
  <c r="D58"/>
  <c r="D54" s="1"/>
  <c r="C54"/>
  <c r="B58"/>
  <c r="B54" s="1"/>
  <c r="A58"/>
  <c r="A54" s="1"/>
  <c r="P57"/>
  <c r="R57" s="1"/>
  <c r="F57"/>
  <c r="H57" s="1"/>
  <c r="P56"/>
  <c r="R56" s="1"/>
  <c r="F56"/>
  <c r="H56" s="1"/>
  <c r="P55"/>
  <c r="R55" s="1"/>
  <c r="F55"/>
  <c r="H55" s="1"/>
  <c r="P48"/>
  <c r="R48" s="1"/>
  <c r="F48"/>
  <c r="H48" s="1"/>
  <c r="P47"/>
  <c r="R47" s="1"/>
  <c r="P46"/>
  <c r="R46" s="1"/>
  <c r="P45"/>
  <c r="R45" s="1"/>
  <c r="F39"/>
  <c r="H39" s="1"/>
  <c r="F38"/>
  <c r="H38" s="1"/>
  <c r="F37"/>
  <c r="H37" s="1"/>
  <c r="E36"/>
  <c r="E34" s="1"/>
  <c r="D36"/>
  <c r="D34" s="1"/>
  <c r="C36"/>
  <c r="C34" s="1"/>
  <c r="B36"/>
  <c r="B34" s="1"/>
  <c r="A36"/>
  <c r="A34" s="1"/>
  <c r="F35"/>
  <c r="H35" s="1"/>
  <c r="F28"/>
  <c r="H28" s="1"/>
  <c r="E29"/>
  <c r="D29"/>
  <c r="C29"/>
  <c r="B29"/>
  <c r="A29"/>
  <c r="R21"/>
  <c r="R20"/>
  <c r="R19"/>
  <c r="R18"/>
  <c r="Q17"/>
  <c r="H16"/>
  <c r="G14"/>
  <c r="H14" s="1"/>
  <c r="E13"/>
  <c r="D13"/>
  <c r="C13"/>
  <c r="B13"/>
  <c r="A13"/>
  <c r="E12"/>
  <c r="D12"/>
  <c r="C12"/>
  <c r="B12"/>
  <c r="A12"/>
  <c r="F11"/>
  <c r="H11" s="1"/>
  <c r="D9"/>
  <c r="F10"/>
  <c r="H10" s="1"/>
  <c r="E9"/>
  <c r="C9"/>
  <c r="E8"/>
  <c r="D8"/>
  <c r="C8"/>
  <c r="B8"/>
  <c r="A8"/>
  <c r="O7"/>
  <c r="N7"/>
  <c r="M7"/>
  <c r="L7"/>
  <c r="K7"/>
  <c r="P72" i="7"/>
  <c r="R72" s="1"/>
  <c r="F61"/>
  <c r="H61" s="1"/>
  <c r="F60"/>
  <c r="H60" s="1"/>
  <c r="C54"/>
  <c r="P59"/>
  <c r="R59" s="1"/>
  <c r="P57"/>
  <c r="R57" s="1"/>
  <c r="P47"/>
  <c r="R47" s="1"/>
  <c r="P45"/>
  <c r="E36"/>
  <c r="E34" s="1"/>
  <c r="B12"/>
  <c r="C12"/>
  <c r="B13"/>
  <c r="A13"/>
  <c r="B8"/>
  <c r="E8"/>
  <c r="A8"/>
  <c r="N7"/>
  <c r="O7"/>
  <c r="K7"/>
  <c r="F11"/>
  <c r="H11" s="1"/>
  <c r="E9"/>
  <c r="D9"/>
  <c r="R21"/>
  <c r="R20"/>
  <c r="R19"/>
  <c r="R18"/>
  <c r="H15"/>
  <c r="D79"/>
  <c r="F72"/>
  <c r="H72" s="1"/>
  <c r="E54"/>
  <c r="F57"/>
  <c r="H57" s="1"/>
  <c r="P55"/>
  <c r="R55" s="1"/>
  <c r="F55"/>
  <c r="H55" s="1"/>
  <c r="P46"/>
  <c r="R46" s="1"/>
  <c r="D36"/>
  <c r="D34" s="1"/>
  <c r="E13"/>
  <c r="D13"/>
  <c r="C13"/>
  <c r="D12"/>
  <c r="A12"/>
  <c r="C8"/>
  <c r="B64" i="20" l="1"/>
  <c r="L72"/>
  <c r="B75" s="1"/>
  <c r="L67"/>
  <c r="B69" s="1"/>
  <c r="D64" i="19"/>
  <c r="N72"/>
  <c r="N67"/>
  <c r="F8" i="9"/>
  <c r="H8" s="1"/>
  <c r="C64" i="19"/>
  <c r="M72"/>
  <c r="C75" s="1"/>
  <c r="M67"/>
  <c r="E64"/>
  <c r="O72"/>
  <c r="E75" s="1"/>
  <c r="O67"/>
  <c r="C64" i="20"/>
  <c r="M72"/>
  <c r="C75" s="1"/>
  <c r="M67"/>
  <c r="C69" s="1"/>
  <c r="E64"/>
  <c r="O72"/>
  <c r="E75" s="1"/>
  <c r="O67"/>
  <c r="E69" s="1"/>
  <c r="D64"/>
  <c r="N72"/>
  <c r="D75" s="1"/>
  <c r="N67"/>
  <c r="D69" s="1"/>
  <c r="R83" i="13"/>
  <c r="B63" i="19"/>
  <c r="R84" i="13"/>
  <c r="F10"/>
  <c r="H10" s="1"/>
  <c r="A49" i="19"/>
  <c r="K53" s="1"/>
  <c r="P53" s="1"/>
  <c r="R53" s="1"/>
  <c r="D75"/>
  <c r="P48" i="13"/>
  <c r="R48" s="1"/>
  <c r="F73"/>
  <c r="H73" s="1"/>
  <c r="D9"/>
  <c r="F9" s="1"/>
  <c r="H9" s="1"/>
  <c r="A41" i="22"/>
  <c r="F41" s="1"/>
  <c r="H41" s="1"/>
  <c r="F40"/>
  <c r="H40" s="1"/>
  <c r="K44"/>
  <c r="L72"/>
  <c r="B75" s="1"/>
  <c r="B64"/>
  <c r="L67"/>
  <c r="B69" s="1"/>
  <c r="M67"/>
  <c r="C69" s="1"/>
  <c r="M72"/>
  <c r="C75" s="1"/>
  <c r="C64"/>
  <c r="N67"/>
  <c r="D69" s="1"/>
  <c r="N72"/>
  <c r="D75" s="1"/>
  <c r="D64"/>
  <c r="O67"/>
  <c r="E69" s="1"/>
  <c r="O72"/>
  <c r="E75" s="1"/>
  <c r="E64"/>
  <c r="A49" i="20"/>
  <c r="K53" s="1"/>
  <c r="P53" s="1"/>
  <c r="R53" s="1"/>
  <c r="H28" i="15"/>
  <c r="F8"/>
  <c r="H8" s="1"/>
  <c r="F12" i="11"/>
  <c r="H12" s="1"/>
  <c r="R27" i="15"/>
  <c r="F30"/>
  <c r="H30" s="1"/>
  <c r="F12"/>
  <c r="H12" s="1"/>
  <c r="F8" i="14"/>
  <c r="H8" s="1"/>
  <c r="F13"/>
  <c r="H13" s="1"/>
  <c r="C30" i="13"/>
  <c r="P7"/>
  <c r="R7" s="1"/>
  <c r="P83" i="12"/>
  <c r="R83" s="1"/>
  <c r="Q17"/>
  <c r="R17" s="1"/>
  <c r="F38"/>
  <c r="H38" s="1"/>
  <c r="F57"/>
  <c r="H57" s="1"/>
  <c r="P57"/>
  <c r="R57" s="1"/>
  <c r="D79"/>
  <c r="F82"/>
  <c r="H82" s="1"/>
  <c r="B34"/>
  <c r="F81"/>
  <c r="H81" s="1"/>
  <c r="P7" i="11"/>
  <c r="R7" s="1"/>
  <c r="F9" i="9"/>
  <c r="H9" s="1"/>
  <c r="F13" i="15"/>
  <c r="H13" s="1"/>
  <c r="F81"/>
  <c r="H81" s="1"/>
  <c r="P56"/>
  <c r="R56" s="1"/>
  <c r="F56"/>
  <c r="H56" s="1"/>
  <c r="E41"/>
  <c r="O45" s="1"/>
  <c r="E51" s="1"/>
  <c r="F37"/>
  <c r="H37" s="1"/>
  <c r="A35"/>
  <c r="F35" s="1"/>
  <c r="H35" s="1"/>
  <c r="P7"/>
  <c r="R7" s="1"/>
  <c r="E31"/>
  <c r="K34"/>
  <c r="G88"/>
  <c r="F9"/>
  <c r="H9" s="1"/>
  <c r="F79" i="14"/>
  <c r="H79" s="1"/>
  <c r="F12"/>
  <c r="H12" s="1"/>
  <c r="P54"/>
  <c r="R54" s="1"/>
  <c r="F54"/>
  <c r="H54" s="1"/>
  <c r="F34"/>
  <c r="H34" s="1"/>
  <c r="E30"/>
  <c r="P7"/>
  <c r="R7" s="1"/>
  <c r="F29"/>
  <c r="H29" s="1"/>
  <c r="A30"/>
  <c r="G86"/>
  <c r="F9"/>
  <c r="H9" s="1"/>
  <c r="F13" i="13"/>
  <c r="H13" s="1"/>
  <c r="F79"/>
  <c r="H79" s="1"/>
  <c r="F12"/>
  <c r="H12" s="1"/>
  <c r="P54"/>
  <c r="R54" s="1"/>
  <c r="F54"/>
  <c r="H54" s="1"/>
  <c r="F34"/>
  <c r="H34" s="1"/>
  <c r="O33"/>
  <c r="E40" s="1"/>
  <c r="O44" s="1"/>
  <c r="E49" s="1"/>
  <c r="D30"/>
  <c r="F29"/>
  <c r="H29" s="1"/>
  <c r="F8"/>
  <c r="H8" s="1"/>
  <c r="A30"/>
  <c r="G86"/>
  <c r="H14"/>
  <c r="F8" i="12"/>
  <c r="H8" s="1"/>
  <c r="G14"/>
  <c r="H14" s="1"/>
  <c r="P27"/>
  <c r="R27" s="1"/>
  <c r="E79"/>
  <c r="C36"/>
  <c r="C34" s="1"/>
  <c r="A12"/>
  <c r="F12" s="1"/>
  <c r="H12" s="1"/>
  <c r="B54"/>
  <c r="D54"/>
  <c r="F13"/>
  <c r="H13" s="1"/>
  <c r="P54"/>
  <c r="R54" s="1"/>
  <c r="E40"/>
  <c r="E41" s="1"/>
  <c r="D40"/>
  <c r="N44" s="1"/>
  <c r="D49" s="1"/>
  <c r="P7"/>
  <c r="R7" s="1"/>
  <c r="E30"/>
  <c r="L33"/>
  <c r="F29"/>
  <c r="H29" s="1"/>
  <c r="A30"/>
  <c r="F9"/>
  <c r="H9" s="1"/>
  <c r="F13" i="11"/>
  <c r="H13" s="1"/>
  <c r="F79"/>
  <c r="H79" s="1"/>
  <c r="P54"/>
  <c r="R54" s="1"/>
  <c r="C54"/>
  <c r="F54" s="1"/>
  <c r="H54" s="1"/>
  <c r="F58"/>
  <c r="H58" s="1"/>
  <c r="E40"/>
  <c r="E41" s="1"/>
  <c r="D40"/>
  <c r="N44" s="1"/>
  <c r="D49" s="1"/>
  <c r="B40"/>
  <c r="L44" s="1"/>
  <c r="B49" s="1"/>
  <c r="F36"/>
  <c r="H36" s="1"/>
  <c r="A34"/>
  <c r="F34" s="1"/>
  <c r="H34" s="1"/>
  <c r="D30"/>
  <c r="C30"/>
  <c r="F8"/>
  <c r="H8" s="1"/>
  <c r="B30"/>
  <c r="F29"/>
  <c r="H29" s="1"/>
  <c r="F9"/>
  <c r="H9" s="1"/>
  <c r="C9" i="10"/>
  <c r="D41" i="15"/>
  <c r="B31"/>
  <c r="M34"/>
  <c r="C41" s="1"/>
  <c r="L34"/>
  <c r="B41" s="1"/>
  <c r="D31"/>
  <c r="D41" i="14"/>
  <c r="N44"/>
  <c r="D49" s="1"/>
  <c r="A40"/>
  <c r="E40"/>
  <c r="B30"/>
  <c r="M33"/>
  <c r="C40" s="1"/>
  <c r="L33"/>
  <c r="B40" s="1"/>
  <c r="F36"/>
  <c r="H36" s="1"/>
  <c r="D30"/>
  <c r="A40" i="13"/>
  <c r="D40"/>
  <c r="B30"/>
  <c r="M33"/>
  <c r="C40" s="1"/>
  <c r="L33"/>
  <c r="B40" s="1"/>
  <c r="F36"/>
  <c r="H36" s="1"/>
  <c r="M33" i="12"/>
  <c r="D30"/>
  <c r="K33"/>
  <c r="C40" i="11"/>
  <c r="A30"/>
  <c r="E30"/>
  <c r="G86"/>
  <c r="K33"/>
  <c r="F12" i="10"/>
  <c r="H12" s="1"/>
  <c r="F13"/>
  <c r="H13" s="1"/>
  <c r="F54"/>
  <c r="H54" s="1"/>
  <c r="M33"/>
  <c r="C40" s="1"/>
  <c r="C30"/>
  <c r="F36"/>
  <c r="H36" s="1"/>
  <c r="N33"/>
  <c r="D40" s="1"/>
  <c r="D30"/>
  <c r="N7"/>
  <c r="P7" s="1"/>
  <c r="R7" s="1"/>
  <c r="A8"/>
  <c r="F8" s="1"/>
  <c r="H8" s="1"/>
  <c r="D9"/>
  <c r="Q17"/>
  <c r="K33"/>
  <c r="O33"/>
  <c r="E40" s="1"/>
  <c r="M54"/>
  <c r="P54" s="1"/>
  <c r="R54" s="1"/>
  <c r="B29"/>
  <c r="F29" s="1"/>
  <c r="H29" s="1"/>
  <c r="A34"/>
  <c r="F34" s="1"/>
  <c r="H34" s="1"/>
  <c r="A79"/>
  <c r="F79" s="1"/>
  <c r="H79" s="1"/>
  <c r="F12" i="9"/>
  <c r="H12" s="1"/>
  <c r="F13"/>
  <c r="H13" s="1"/>
  <c r="P58"/>
  <c r="R58" s="1"/>
  <c r="P54"/>
  <c r="R54" s="1"/>
  <c r="F58"/>
  <c r="H58" s="1"/>
  <c r="F54"/>
  <c r="H54" s="1"/>
  <c r="F34"/>
  <c r="H34" s="1"/>
  <c r="F36"/>
  <c r="H36" s="1"/>
  <c r="P7"/>
  <c r="R7" s="1"/>
  <c r="M33"/>
  <c r="C40" s="1"/>
  <c r="C30"/>
  <c r="B30"/>
  <c r="L33"/>
  <c r="B40" s="1"/>
  <c r="F29"/>
  <c r="H29" s="1"/>
  <c r="K33"/>
  <c r="A30"/>
  <c r="O33"/>
  <c r="E40" s="1"/>
  <c r="E30"/>
  <c r="N33"/>
  <c r="D40" s="1"/>
  <c r="D30"/>
  <c r="G87"/>
  <c r="H15"/>
  <c r="R17"/>
  <c r="P27"/>
  <c r="R27" s="1"/>
  <c r="A80"/>
  <c r="F80" s="1"/>
  <c r="H80" s="1"/>
  <c r="B29" i="7"/>
  <c r="L7"/>
  <c r="F81"/>
  <c r="F48"/>
  <c r="H48" s="1"/>
  <c r="P61"/>
  <c r="R61" s="1"/>
  <c r="D54"/>
  <c r="B54"/>
  <c r="F59"/>
  <c r="H59" s="1"/>
  <c r="F67"/>
  <c r="H67" s="1"/>
  <c r="F73"/>
  <c r="H73" s="1"/>
  <c r="C9"/>
  <c r="F9" s="1"/>
  <c r="H9" s="1"/>
  <c r="F56"/>
  <c r="H56" s="1"/>
  <c r="F39"/>
  <c r="H39" s="1"/>
  <c r="A79"/>
  <c r="R45"/>
  <c r="G14"/>
  <c r="H14" s="1"/>
  <c r="F10"/>
  <c r="H10" s="1"/>
  <c r="C36"/>
  <c r="C34" s="1"/>
  <c r="F80"/>
  <c r="H80" s="1"/>
  <c r="F37"/>
  <c r="H37" s="1"/>
  <c r="P48"/>
  <c r="R48" s="1"/>
  <c r="P60"/>
  <c r="R60" s="1"/>
  <c r="O54"/>
  <c r="D29"/>
  <c r="P83"/>
  <c r="R83" s="1"/>
  <c r="F82"/>
  <c r="H82" s="1"/>
  <c r="E79"/>
  <c r="E12"/>
  <c r="F12" s="1"/>
  <c r="H12" s="1"/>
  <c r="H16"/>
  <c r="B36"/>
  <c r="B34" s="1"/>
  <c r="P84"/>
  <c r="R84" s="1"/>
  <c r="D8"/>
  <c r="F8" s="1"/>
  <c r="H8" s="1"/>
  <c r="F35"/>
  <c r="H35" s="1"/>
  <c r="P56"/>
  <c r="R56" s="1"/>
  <c r="F38"/>
  <c r="H38" s="1"/>
  <c r="M54"/>
  <c r="N54"/>
  <c r="C79"/>
  <c r="C29"/>
  <c r="M7"/>
  <c r="F13"/>
  <c r="H13" s="1"/>
  <c r="Q17"/>
  <c r="A29"/>
  <c r="A30" s="1"/>
  <c r="E29"/>
  <c r="A36"/>
  <c r="F28"/>
  <c r="H28" s="1"/>
  <c r="P27"/>
  <c r="R27" s="1"/>
  <c r="K54"/>
  <c r="B79"/>
  <c r="F23" i="12" l="1"/>
  <c r="F23" i="14"/>
  <c r="B40" i="12"/>
  <c r="L44" s="1"/>
  <c r="B49" s="1"/>
  <c r="B50" s="1"/>
  <c r="F23" i="9"/>
  <c r="F24" s="1"/>
  <c r="H24" s="1"/>
  <c r="C76" i="20"/>
  <c r="M79"/>
  <c r="M86" s="1"/>
  <c r="C87" s="1"/>
  <c r="E76"/>
  <c r="O79"/>
  <c r="O86" s="1"/>
  <c r="E87" s="1"/>
  <c r="B76"/>
  <c r="L79"/>
  <c r="L86" s="1"/>
  <c r="B87" s="1"/>
  <c r="D76"/>
  <c r="N79"/>
  <c r="N86" s="1"/>
  <c r="D87" s="1"/>
  <c r="E76" i="19"/>
  <c r="O79"/>
  <c r="O86" s="1"/>
  <c r="C76"/>
  <c r="M79"/>
  <c r="M86" s="1"/>
  <c r="D76"/>
  <c r="N79"/>
  <c r="N86" s="1"/>
  <c r="F23" i="11"/>
  <c r="F24" s="1"/>
  <c r="H24" s="1"/>
  <c r="B64" i="19"/>
  <c r="L67"/>
  <c r="L72"/>
  <c r="F54" i="12"/>
  <c r="H54" s="1"/>
  <c r="P7" i="7"/>
  <c r="R7" s="1"/>
  <c r="F79" i="12"/>
  <c r="H79" s="1"/>
  <c r="C69" i="19"/>
  <c r="E69"/>
  <c r="D69"/>
  <c r="A50"/>
  <c r="F50" s="1"/>
  <c r="H50" s="1"/>
  <c r="F49"/>
  <c r="H49" s="1"/>
  <c r="A50" i="20"/>
  <c r="F50" s="1"/>
  <c r="H50" s="1"/>
  <c r="F49"/>
  <c r="H49" s="1"/>
  <c r="N79" i="22"/>
  <c r="N86" s="1"/>
  <c r="D87" s="1"/>
  <c r="D76"/>
  <c r="P44"/>
  <c r="R44" s="1"/>
  <c r="A49"/>
  <c r="E76"/>
  <c r="O79"/>
  <c r="O86" s="1"/>
  <c r="E87" s="1"/>
  <c r="M79"/>
  <c r="M86" s="1"/>
  <c r="C87" s="1"/>
  <c r="C76"/>
  <c r="L79"/>
  <c r="L86" s="1"/>
  <c r="B87" s="1"/>
  <c r="B76"/>
  <c r="E42" i="15"/>
  <c r="A41"/>
  <c r="A42" s="1"/>
  <c r="F23" i="13"/>
  <c r="F34" i="12"/>
  <c r="H34" s="1"/>
  <c r="O44"/>
  <c r="E49" s="1"/>
  <c r="O53" s="1"/>
  <c r="E62" s="1"/>
  <c r="G86"/>
  <c r="F23" i="7"/>
  <c r="H23" s="1"/>
  <c r="O33"/>
  <c r="E40" s="1"/>
  <c r="E30"/>
  <c r="N33"/>
  <c r="D40" s="1"/>
  <c r="D30"/>
  <c r="L33"/>
  <c r="B40" s="1"/>
  <c r="B30"/>
  <c r="M33"/>
  <c r="C40" s="1"/>
  <c r="C30"/>
  <c r="F31" i="15"/>
  <c r="H31" s="1"/>
  <c r="P34"/>
  <c r="F41" s="1"/>
  <c r="H41" s="1"/>
  <c r="F22"/>
  <c r="H22" s="1"/>
  <c r="F22" i="14"/>
  <c r="H22" s="1"/>
  <c r="F22" i="12"/>
  <c r="H22" s="1"/>
  <c r="F23" i="15"/>
  <c r="H23" s="1"/>
  <c r="F30" i="14"/>
  <c r="H30" s="1"/>
  <c r="F22" i="13"/>
  <c r="H22" s="1"/>
  <c r="E41"/>
  <c r="F30"/>
  <c r="H30" s="1"/>
  <c r="P33"/>
  <c r="R33" s="1"/>
  <c r="F36" i="12"/>
  <c r="H36" s="1"/>
  <c r="B41"/>
  <c r="C40"/>
  <c r="M44" s="1"/>
  <c r="C49" s="1"/>
  <c r="D41"/>
  <c r="F30"/>
  <c r="H30" s="1"/>
  <c r="F9" i="10"/>
  <c r="H9" s="1"/>
  <c r="B41" i="11"/>
  <c r="O44"/>
  <c r="E49" s="1"/>
  <c r="O53" s="1"/>
  <c r="E62" s="1"/>
  <c r="D41"/>
  <c r="F22"/>
  <c r="H22" s="1"/>
  <c r="L45" i="15"/>
  <c r="B51" s="1"/>
  <c r="B42"/>
  <c r="D42"/>
  <c r="N45"/>
  <c r="D51" s="1"/>
  <c r="E52"/>
  <c r="O55"/>
  <c r="E64" s="1"/>
  <c r="M45"/>
  <c r="C51" s="1"/>
  <c r="C42"/>
  <c r="M44" i="14"/>
  <c r="C49" s="1"/>
  <c r="C41"/>
  <c r="H23"/>
  <c r="F24"/>
  <c r="H24" s="1"/>
  <c r="L44"/>
  <c r="B49" s="1"/>
  <c r="B41"/>
  <c r="N53"/>
  <c r="D62" s="1"/>
  <c r="D50"/>
  <c r="O44"/>
  <c r="E49" s="1"/>
  <c r="E41"/>
  <c r="K44"/>
  <c r="A41"/>
  <c r="F40"/>
  <c r="H40" s="1"/>
  <c r="P33"/>
  <c r="R33" s="1"/>
  <c r="M44" i="13"/>
  <c r="C49" s="1"/>
  <c r="C41"/>
  <c r="K44"/>
  <c r="A41"/>
  <c r="F40"/>
  <c r="H40" s="1"/>
  <c r="L44"/>
  <c r="B49" s="1"/>
  <c r="B41"/>
  <c r="D41"/>
  <c r="N44"/>
  <c r="D49" s="1"/>
  <c r="H23"/>
  <c r="F24"/>
  <c r="H24" s="1"/>
  <c r="E50"/>
  <c r="O53"/>
  <c r="E62" s="1"/>
  <c r="A40" i="12"/>
  <c r="P33"/>
  <c r="R33" s="1"/>
  <c r="H23"/>
  <c r="F24"/>
  <c r="H24" s="1"/>
  <c r="N53"/>
  <c r="D62" s="1"/>
  <c r="D50"/>
  <c r="L53"/>
  <c r="B62" s="1"/>
  <c r="A40" i="11"/>
  <c r="P33"/>
  <c r="R33" s="1"/>
  <c r="M44"/>
  <c r="C49" s="1"/>
  <c r="C41"/>
  <c r="L53"/>
  <c r="B62" s="1"/>
  <c r="B50"/>
  <c r="F30"/>
  <c r="H30" s="1"/>
  <c r="D50"/>
  <c r="N53"/>
  <c r="D62" s="1"/>
  <c r="A40" i="10"/>
  <c r="M44"/>
  <c r="C49" s="1"/>
  <c r="C41"/>
  <c r="O44"/>
  <c r="E49" s="1"/>
  <c r="E41"/>
  <c r="F23"/>
  <c r="N44"/>
  <c r="D49" s="1"/>
  <c r="D41"/>
  <c r="L33"/>
  <c r="B40" s="1"/>
  <c r="B30"/>
  <c r="F30" s="1"/>
  <c r="H30" s="1"/>
  <c r="R17"/>
  <c r="G86"/>
  <c r="F22" i="9"/>
  <c r="H22" s="1"/>
  <c r="C41"/>
  <c r="M44"/>
  <c r="C49" s="1"/>
  <c r="F30"/>
  <c r="H30" s="1"/>
  <c r="O44"/>
  <c r="E49" s="1"/>
  <c r="E41"/>
  <c r="N44"/>
  <c r="D49" s="1"/>
  <c r="D41"/>
  <c r="A40"/>
  <c r="P33"/>
  <c r="R33" s="1"/>
  <c r="L44"/>
  <c r="B49" s="1"/>
  <c r="B41"/>
  <c r="F79" i="7"/>
  <c r="H79" s="1"/>
  <c r="F36"/>
  <c r="H36" s="1"/>
  <c r="A34"/>
  <c r="F34" s="1"/>
  <c r="H34" s="1"/>
  <c r="F58"/>
  <c r="H58" s="1"/>
  <c r="A54"/>
  <c r="F54" s="1"/>
  <c r="H54" s="1"/>
  <c r="R17"/>
  <c r="F22" s="1"/>
  <c r="H22" s="1"/>
  <c r="G86"/>
  <c r="P58"/>
  <c r="R58" s="1"/>
  <c r="L54"/>
  <c r="P54" s="1"/>
  <c r="R54" s="1"/>
  <c r="F29"/>
  <c r="H29" s="1"/>
  <c r="K33"/>
  <c r="R34" i="15" l="1"/>
  <c r="H23" i="9"/>
  <c r="B75" i="19"/>
  <c r="H23" i="11"/>
  <c r="B69" i="19"/>
  <c r="C41" i="12"/>
  <c r="A63" i="19"/>
  <c r="C87"/>
  <c r="D87"/>
  <c r="E87"/>
  <c r="A50" i="22"/>
  <c r="F50" s="1"/>
  <c r="H50" s="1"/>
  <c r="F49"/>
  <c r="H49" s="1"/>
  <c r="K53"/>
  <c r="A63" i="20"/>
  <c r="K45" i="15"/>
  <c r="A51" s="1"/>
  <c r="K55" s="1"/>
  <c r="E50" i="12"/>
  <c r="F30" i="7"/>
  <c r="H30" s="1"/>
  <c r="M44"/>
  <c r="C49" s="1"/>
  <c r="C41"/>
  <c r="N44"/>
  <c r="D49" s="1"/>
  <c r="D41"/>
  <c r="L44"/>
  <c r="B49" s="1"/>
  <c r="B41"/>
  <c r="O44"/>
  <c r="E49" s="1"/>
  <c r="E41"/>
  <c r="F42" i="15"/>
  <c r="H42" s="1"/>
  <c r="P45"/>
  <c r="R45" s="1"/>
  <c r="E50" i="11"/>
  <c r="F22" i="10"/>
  <c r="H22" s="1"/>
  <c r="F24" i="15"/>
  <c r="H24" s="1"/>
  <c r="F41" i="14"/>
  <c r="H41" s="1"/>
  <c r="P33" i="10"/>
  <c r="R33" s="1"/>
  <c r="O73" i="15"/>
  <c r="E76" s="1"/>
  <c r="O68"/>
  <c r="E70" s="1"/>
  <c r="E65"/>
  <c r="M55"/>
  <c r="C64" s="1"/>
  <c r="C52"/>
  <c r="N55"/>
  <c r="D64" s="1"/>
  <c r="D52"/>
  <c r="L55"/>
  <c r="B64" s="1"/>
  <c r="B52"/>
  <c r="A49" i="14"/>
  <c r="P44"/>
  <c r="R44" s="1"/>
  <c r="E50"/>
  <c r="O53"/>
  <c r="E62" s="1"/>
  <c r="L53"/>
  <c r="B62" s="1"/>
  <c r="B50"/>
  <c r="M53"/>
  <c r="C62" s="1"/>
  <c r="C50"/>
  <c r="N71"/>
  <c r="D74" s="1"/>
  <c r="N66"/>
  <c r="D68" s="1"/>
  <c r="D63"/>
  <c r="L53" i="13"/>
  <c r="B62" s="1"/>
  <c r="B50"/>
  <c r="O71"/>
  <c r="E74" s="1"/>
  <c r="O66"/>
  <c r="E68" s="1"/>
  <c r="E63"/>
  <c r="N53"/>
  <c r="D62" s="1"/>
  <c r="D50"/>
  <c r="M53"/>
  <c r="C62" s="1"/>
  <c r="C50"/>
  <c r="F41"/>
  <c r="H41" s="1"/>
  <c r="A49"/>
  <c r="P44"/>
  <c r="R44" s="1"/>
  <c r="N71" i="12"/>
  <c r="D74" s="1"/>
  <c r="N66"/>
  <c r="D68" s="1"/>
  <c r="D63"/>
  <c r="M53"/>
  <c r="C62" s="1"/>
  <c r="C50"/>
  <c r="K44"/>
  <c r="A41"/>
  <c r="F41" s="1"/>
  <c r="H41" s="1"/>
  <c r="F40"/>
  <c r="H40" s="1"/>
  <c r="B63"/>
  <c r="L71"/>
  <c r="B74" s="1"/>
  <c r="L66"/>
  <c r="B68" s="1"/>
  <c r="E63"/>
  <c r="O71"/>
  <c r="E74" s="1"/>
  <c r="O66"/>
  <c r="E68" s="1"/>
  <c r="E63" i="11"/>
  <c r="O71"/>
  <c r="E74" s="1"/>
  <c r="O66"/>
  <c r="E68" s="1"/>
  <c r="N71"/>
  <c r="D74" s="1"/>
  <c r="N66"/>
  <c r="D68" s="1"/>
  <c r="D63"/>
  <c r="M53"/>
  <c r="C62" s="1"/>
  <c r="C50"/>
  <c r="K44"/>
  <c r="F40"/>
  <c r="H40" s="1"/>
  <c r="A41"/>
  <c r="F41" s="1"/>
  <c r="H41" s="1"/>
  <c r="B63"/>
  <c r="L71"/>
  <c r="B74" s="1"/>
  <c r="L66"/>
  <c r="B68" s="1"/>
  <c r="B41" i="10"/>
  <c r="L44"/>
  <c r="B49" s="1"/>
  <c r="M53"/>
  <c r="C62" s="1"/>
  <c r="C50"/>
  <c r="H23"/>
  <c r="F24"/>
  <c r="H24" s="1"/>
  <c r="N53"/>
  <c r="D62" s="1"/>
  <c r="D50"/>
  <c r="O53"/>
  <c r="E62" s="1"/>
  <c r="E50"/>
  <c r="F40"/>
  <c r="H40" s="1"/>
  <c r="K44"/>
  <c r="A41"/>
  <c r="N53" i="9"/>
  <c r="D63" s="1"/>
  <c r="D50"/>
  <c r="O53"/>
  <c r="E63" s="1"/>
  <c r="E50"/>
  <c r="L53"/>
  <c r="B63" s="1"/>
  <c r="B50"/>
  <c r="F40"/>
  <c r="H40" s="1"/>
  <c r="K44"/>
  <c r="A41"/>
  <c r="F41" s="1"/>
  <c r="H41" s="1"/>
  <c r="C50"/>
  <c r="M53"/>
  <c r="C63" s="1"/>
  <c r="Q17" i="4"/>
  <c r="A40" i="7"/>
  <c r="A41" s="1"/>
  <c r="P33"/>
  <c r="R33" s="1"/>
  <c r="G14" i="4"/>
  <c r="B13"/>
  <c r="C13"/>
  <c r="D13"/>
  <c r="E13"/>
  <c r="B80"/>
  <c r="E12"/>
  <c r="P73"/>
  <c r="R73" s="1"/>
  <c r="F51" i="15" l="1"/>
  <c r="H51" s="1"/>
  <c r="K72" i="20"/>
  <c r="P72" s="1"/>
  <c r="R72" s="1"/>
  <c r="K67"/>
  <c r="P67" s="1"/>
  <c r="R67" s="1"/>
  <c r="F41" i="10"/>
  <c r="H41" s="1"/>
  <c r="K67" i="19"/>
  <c r="P67" s="1"/>
  <c r="R67" s="1"/>
  <c r="K72"/>
  <c r="P72" s="1"/>
  <c r="R72" s="1"/>
  <c r="B76"/>
  <c r="L79"/>
  <c r="L86" s="1"/>
  <c r="B87" s="1"/>
  <c r="A64"/>
  <c r="F64" s="1"/>
  <c r="H64" s="1"/>
  <c r="F63"/>
  <c r="H63" s="1"/>
  <c r="A64" i="20"/>
  <c r="F64" s="1"/>
  <c r="H64" s="1"/>
  <c r="F63"/>
  <c r="H63" s="1"/>
  <c r="A63" i="22"/>
  <c r="P53"/>
  <c r="R53" s="1"/>
  <c r="A52" i="15"/>
  <c r="F52" s="1"/>
  <c r="H52" s="1"/>
  <c r="O53" i="7"/>
  <c r="E62" s="1"/>
  <c r="E50"/>
  <c r="N53"/>
  <c r="D62" s="1"/>
  <c r="D50"/>
  <c r="L53"/>
  <c r="B62" s="1"/>
  <c r="B50"/>
  <c r="M53"/>
  <c r="C62" s="1"/>
  <c r="C50"/>
  <c r="F41"/>
  <c r="H41" s="1"/>
  <c r="B65" i="15"/>
  <c r="L73"/>
  <c r="B76" s="1"/>
  <c r="L68"/>
  <c r="B70" s="1"/>
  <c r="A64"/>
  <c r="P55"/>
  <c r="R55" s="1"/>
  <c r="M73"/>
  <c r="C76" s="1"/>
  <c r="M68"/>
  <c r="C70" s="1"/>
  <c r="C65"/>
  <c r="N73"/>
  <c r="D76" s="1"/>
  <c r="N68"/>
  <c r="D70" s="1"/>
  <c r="D65"/>
  <c r="O80"/>
  <c r="O87" s="1"/>
  <c r="E88" s="1"/>
  <c r="E77"/>
  <c r="N78" i="14"/>
  <c r="N85" s="1"/>
  <c r="D86" s="1"/>
  <c r="D75"/>
  <c r="B63"/>
  <c r="L71"/>
  <c r="B74" s="1"/>
  <c r="L66"/>
  <c r="B68" s="1"/>
  <c r="A50"/>
  <c r="F50" s="1"/>
  <c r="H50" s="1"/>
  <c r="F49"/>
  <c r="H49" s="1"/>
  <c r="K53"/>
  <c r="M71"/>
  <c r="C74" s="1"/>
  <c r="M66"/>
  <c r="C68" s="1"/>
  <c r="C63"/>
  <c r="O71"/>
  <c r="E74" s="1"/>
  <c r="O66"/>
  <c r="E68" s="1"/>
  <c r="E63"/>
  <c r="N71" i="13"/>
  <c r="D74" s="1"/>
  <c r="N66"/>
  <c r="D68" s="1"/>
  <c r="D63"/>
  <c r="A50"/>
  <c r="F50" s="1"/>
  <c r="H50" s="1"/>
  <c r="F49"/>
  <c r="H49" s="1"/>
  <c r="K53"/>
  <c r="O78"/>
  <c r="O85" s="1"/>
  <c r="E86" s="1"/>
  <c r="E75"/>
  <c r="M71"/>
  <c r="C74" s="1"/>
  <c r="M66"/>
  <c r="C68" s="1"/>
  <c r="C63"/>
  <c r="B63"/>
  <c r="L71"/>
  <c r="B74" s="1"/>
  <c r="L66"/>
  <c r="B68" s="1"/>
  <c r="E75" i="12"/>
  <c r="O78"/>
  <c r="O85" s="1"/>
  <c r="E86" s="1"/>
  <c r="N78"/>
  <c r="N85" s="1"/>
  <c r="D86" s="1"/>
  <c r="D75"/>
  <c r="B75"/>
  <c r="L78"/>
  <c r="L85" s="1"/>
  <c r="B86" s="1"/>
  <c r="A49"/>
  <c r="P44"/>
  <c r="R44" s="1"/>
  <c r="M71"/>
  <c r="C74" s="1"/>
  <c r="M66"/>
  <c r="C68" s="1"/>
  <c r="C63"/>
  <c r="O78" i="11"/>
  <c r="O85" s="1"/>
  <c r="E86" s="1"/>
  <c r="E75"/>
  <c r="M71"/>
  <c r="C74" s="1"/>
  <c r="M66"/>
  <c r="C68" s="1"/>
  <c r="C63"/>
  <c r="N78"/>
  <c r="N85" s="1"/>
  <c r="D86" s="1"/>
  <c r="D75"/>
  <c r="L78"/>
  <c r="L85" s="1"/>
  <c r="B86" s="1"/>
  <c r="B75"/>
  <c r="A49"/>
  <c r="P44"/>
  <c r="R44" s="1"/>
  <c r="B50" i="10"/>
  <c r="L53"/>
  <c r="B62" s="1"/>
  <c r="N71"/>
  <c r="D74" s="1"/>
  <c r="N66"/>
  <c r="D68" s="1"/>
  <c r="D63"/>
  <c r="M71"/>
  <c r="C74" s="1"/>
  <c r="M66"/>
  <c r="C68" s="1"/>
  <c r="C63"/>
  <c r="A49"/>
  <c r="P44"/>
  <c r="R44" s="1"/>
  <c r="E63"/>
  <c r="O71"/>
  <c r="E74" s="1"/>
  <c r="O66"/>
  <c r="E68" s="1"/>
  <c r="M72" i="9"/>
  <c r="C75" s="1"/>
  <c r="M67"/>
  <c r="C69" s="1"/>
  <c r="C64"/>
  <c r="E64"/>
  <c r="O72"/>
  <c r="E75" s="1"/>
  <c r="O67"/>
  <c r="E69" s="1"/>
  <c r="P44"/>
  <c r="R44" s="1"/>
  <c r="A49"/>
  <c r="L67"/>
  <c r="B69" s="1"/>
  <c r="B64"/>
  <c r="L72"/>
  <c r="B75" s="1"/>
  <c r="N72"/>
  <c r="D75" s="1"/>
  <c r="N67"/>
  <c r="D69" s="1"/>
  <c r="D64"/>
  <c r="G87" i="4"/>
  <c r="A13"/>
  <c r="F83"/>
  <c r="H83" s="1"/>
  <c r="A12"/>
  <c r="F81"/>
  <c r="H81" s="1"/>
  <c r="F82"/>
  <c r="F40" i="7"/>
  <c r="H40" s="1"/>
  <c r="K44"/>
  <c r="C80" i="4"/>
  <c r="B12"/>
  <c r="D80"/>
  <c r="C12"/>
  <c r="D12"/>
  <c r="P84"/>
  <c r="R84" s="1"/>
  <c r="P85"/>
  <c r="R85" s="1"/>
  <c r="E80"/>
  <c r="A80"/>
  <c r="F56"/>
  <c r="H56" s="1"/>
  <c r="P57"/>
  <c r="R57" s="1"/>
  <c r="P59"/>
  <c r="R59" s="1"/>
  <c r="P55"/>
  <c r="R55" s="1"/>
  <c r="P47"/>
  <c r="R47" s="1"/>
  <c r="P46"/>
  <c r="R46" s="1"/>
  <c r="P45"/>
  <c r="R45" s="1"/>
  <c r="B8"/>
  <c r="C8"/>
  <c r="D8"/>
  <c r="E8"/>
  <c r="A8"/>
  <c r="F74"/>
  <c r="H74" s="1"/>
  <c r="F73"/>
  <c r="H73" s="1"/>
  <c r="F68"/>
  <c r="H68" s="1"/>
  <c r="H15"/>
  <c r="F11"/>
  <c r="H11" s="1"/>
  <c r="D9"/>
  <c r="R21"/>
  <c r="R20"/>
  <c r="A75" i="19" l="1"/>
  <c r="K79" s="1"/>
  <c r="A69"/>
  <c r="F69" s="1"/>
  <c r="H69" s="1"/>
  <c r="F63" i="22"/>
  <c r="H63" s="1"/>
  <c r="K67"/>
  <c r="K72"/>
  <c r="A64"/>
  <c r="F64" s="1"/>
  <c r="H64" s="1"/>
  <c r="A69" i="20"/>
  <c r="F69" s="1"/>
  <c r="H69" s="1"/>
  <c r="A75"/>
  <c r="K79" s="1"/>
  <c r="M71" i="7"/>
  <c r="C74" s="1"/>
  <c r="C63"/>
  <c r="M66"/>
  <c r="C68" s="1"/>
  <c r="B63"/>
  <c r="L66"/>
  <c r="B68" s="1"/>
  <c r="L71"/>
  <c r="B74" s="1"/>
  <c r="E63"/>
  <c r="O71"/>
  <c r="E74" s="1"/>
  <c r="O66"/>
  <c r="E68" s="1"/>
  <c r="N71"/>
  <c r="D74" s="1"/>
  <c r="D63"/>
  <c r="N66"/>
  <c r="D68" s="1"/>
  <c r="C77" i="15"/>
  <c r="M80"/>
  <c r="M87" s="1"/>
  <c r="C88" s="1"/>
  <c r="L80"/>
  <c r="L87" s="1"/>
  <c r="B88" s="1"/>
  <c r="B77"/>
  <c r="F64"/>
  <c r="H64" s="1"/>
  <c r="K73"/>
  <c r="K68"/>
  <c r="A65"/>
  <c r="F65" s="1"/>
  <c r="H65" s="1"/>
  <c r="N80"/>
  <c r="N87" s="1"/>
  <c r="D88" s="1"/>
  <c r="D77"/>
  <c r="C75" i="14"/>
  <c r="M78"/>
  <c r="M85" s="1"/>
  <c r="C86" s="1"/>
  <c r="O78"/>
  <c r="O85" s="1"/>
  <c r="E86" s="1"/>
  <c r="E75"/>
  <c r="A62"/>
  <c r="P53"/>
  <c r="R53" s="1"/>
  <c r="L78"/>
  <c r="L85" s="1"/>
  <c r="B86" s="1"/>
  <c r="B75"/>
  <c r="A62" i="13"/>
  <c r="P53"/>
  <c r="R53" s="1"/>
  <c r="L78"/>
  <c r="L85" s="1"/>
  <c r="B86" s="1"/>
  <c r="B75"/>
  <c r="C75"/>
  <c r="M78"/>
  <c r="M85" s="1"/>
  <c r="C86" s="1"/>
  <c r="N78"/>
  <c r="N85" s="1"/>
  <c r="D86" s="1"/>
  <c r="D75"/>
  <c r="C75" i="12"/>
  <c r="M78"/>
  <c r="M85" s="1"/>
  <c r="C86" s="1"/>
  <c r="A50"/>
  <c r="F50" s="1"/>
  <c r="H50" s="1"/>
  <c r="F49"/>
  <c r="H49" s="1"/>
  <c r="K53"/>
  <c r="A50" i="11"/>
  <c r="F50" s="1"/>
  <c r="H50" s="1"/>
  <c r="K53"/>
  <c r="F49"/>
  <c r="H49" s="1"/>
  <c r="C75"/>
  <c r="M78"/>
  <c r="M85" s="1"/>
  <c r="C86" s="1"/>
  <c r="M78" i="10"/>
  <c r="M85" s="1"/>
  <c r="C86" s="1"/>
  <c r="C75"/>
  <c r="L66"/>
  <c r="B68" s="1"/>
  <c r="B63"/>
  <c r="L71"/>
  <c r="B74" s="1"/>
  <c r="N78"/>
  <c r="N85" s="1"/>
  <c r="D86" s="1"/>
  <c r="D75"/>
  <c r="O78"/>
  <c r="O85" s="1"/>
  <c r="E86" s="1"/>
  <c r="E75"/>
  <c r="F49"/>
  <c r="H49" s="1"/>
  <c r="K53"/>
  <c r="A50"/>
  <c r="F50" s="1"/>
  <c r="H50" s="1"/>
  <c r="B76" i="9"/>
  <c r="L79"/>
  <c r="L86" s="1"/>
  <c r="B87" s="1"/>
  <c r="N79"/>
  <c r="N86" s="1"/>
  <c r="D87" s="1"/>
  <c r="D76"/>
  <c r="F49"/>
  <c r="H49" s="1"/>
  <c r="K53"/>
  <c r="A50"/>
  <c r="F50" s="1"/>
  <c r="H50" s="1"/>
  <c r="O79"/>
  <c r="O86" s="1"/>
  <c r="E87" s="1"/>
  <c r="E76"/>
  <c r="M79"/>
  <c r="M86" s="1"/>
  <c r="C87" s="1"/>
  <c r="C76"/>
  <c r="A49" i="7"/>
  <c r="A50" s="1"/>
  <c r="F50" s="1"/>
  <c r="H50" s="1"/>
  <c r="P44"/>
  <c r="R44" s="1"/>
  <c r="H16" i="4"/>
  <c r="R19"/>
  <c r="R18"/>
  <c r="B36"/>
  <c r="B34" s="1"/>
  <c r="A29"/>
  <c r="F80"/>
  <c r="H80" s="1"/>
  <c r="F57"/>
  <c r="H57" s="1"/>
  <c r="F59"/>
  <c r="H59" s="1"/>
  <c r="E29"/>
  <c r="B29"/>
  <c r="C36"/>
  <c r="C34" s="1"/>
  <c r="N58"/>
  <c r="N54" s="1"/>
  <c r="P48"/>
  <c r="R48" s="1"/>
  <c r="K58"/>
  <c r="K54" s="1"/>
  <c r="E58"/>
  <c r="E54" s="1"/>
  <c r="F55"/>
  <c r="H55" s="1"/>
  <c r="F10"/>
  <c r="H10" s="1"/>
  <c r="L58"/>
  <c r="L54" s="1"/>
  <c r="O58"/>
  <c r="O54" s="1"/>
  <c r="A58"/>
  <c r="A54" s="1"/>
  <c r="C58"/>
  <c r="C54" s="1"/>
  <c r="F60"/>
  <c r="H60" s="1"/>
  <c r="F35"/>
  <c r="F39"/>
  <c r="H39" s="1"/>
  <c r="F48"/>
  <c r="H48" s="1"/>
  <c r="P56"/>
  <c r="R56" s="1"/>
  <c r="F61"/>
  <c r="H61" s="1"/>
  <c r="E9"/>
  <c r="F38"/>
  <c r="P60"/>
  <c r="R60" s="1"/>
  <c r="F12"/>
  <c r="H12" s="1"/>
  <c r="D29"/>
  <c r="F37"/>
  <c r="M58"/>
  <c r="M54" s="1"/>
  <c r="F62"/>
  <c r="H62" s="1"/>
  <c r="D58"/>
  <c r="D54" s="1"/>
  <c r="B58"/>
  <c r="B54" s="1"/>
  <c r="P62"/>
  <c r="R62" s="1"/>
  <c r="C29"/>
  <c r="E36"/>
  <c r="E34" s="1"/>
  <c r="M7"/>
  <c r="A36"/>
  <c r="D36"/>
  <c r="D34" s="1"/>
  <c r="N7"/>
  <c r="O7"/>
  <c r="K7"/>
  <c r="L7"/>
  <c r="F8"/>
  <c r="H8" s="1"/>
  <c r="F28"/>
  <c r="H28" s="1"/>
  <c r="P27"/>
  <c r="R27" s="1"/>
  <c r="F13"/>
  <c r="H13" s="1"/>
  <c r="C9"/>
  <c r="P79" i="20" l="1"/>
  <c r="R79" s="1"/>
  <c r="K86"/>
  <c r="P86" s="1"/>
  <c r="R86" s="1"/>
  <c r="K86" i="19"/>
  <c r="P86" s="1"/>
  <c r="R86" s="1"/>
  <c r="P79"/>
  <c r="R79" s="1"/>
  <c r="A76"/>
  <c r="F76" s="1"/>
  <c r="H76" s="1"/>
  <c r="F75"/>
  <c r="H75" s="1"/>
  <c r="A76" i="20"/>
  <c r="F76" s="1"/>
  <c r="H76" s="1"/>
  <c r="F75"/>
  <c r="H75" s="1"/>
  <c r="A69" i="22"/>
  <c r="F69" s="1"/>
  <c r="H69" s="1"/>
  <c r="P67"/>
  <c r="R67" s="1"/>
  <c r="P72"/>
  <c r="R72" s="1"/>
  <c r="A75"/>
  <c r="N78" i="7"/>
  <c r="N85" s="1"/>
  <c r="D86" s="1"/>
  <c r="D75"/>
  <c r="L78"/>
  <c r="L85" s="1"/>
  <c r="B86" s="1"/>
  <c r="B75"/>
  <c r="O78"/>
  <c r="O85" s="1"/>
  <c r="E86" s="1"/>
  <c r="E75"/>
  <c r="M78"/>
  <c r="M85" s="1"/>
  <c r="C86" s="1"/>
  <c r="C75"/>
  <c r="N33" i="4"/>
  <c r="D30"/>
  <c r="K33"/>
  <c r="A30"/>
  <c r="L33"/>
  <c r="B40" s="1"/>
  <c r="B30"/>
  <c r="M33"/>
  <c r="C40" s="1"/>
  <c r="C30"/>
  <c r="O33"/>
  <c r="E40" s="1"/>
  <c r="E30"/>
  <c r="A76" i="15"/>
  <c r="P73"/>
  <c r="R73" s="1"/>
  <c r="A70"/>
  <c r="F70" s="1"/>
  <c r="H70" s="1"/>
  <c r="P68"/>
  <c r="R68" s="1"/>
  <c r="F62" i="14"/>
  <c r="H62" s="1"/>
  <c r="K71"/>
  <c r="K66"/>
  <c r="A63"/>
  <c r="F63" s="1"/>
  <c r="H63" s="1"/>
  <c r="F62" i="13"/>
  <c r="H62" s="1"/>
  <c r="K71"/>
  <c r="K66"/>
  <c r="A63"/>
  <c r="F63" s="1"/>
  <c r="H63" s="1"/>
  <c r="A62" i="12"/>
  <c r="P53"/>
  <c r="R53" s="1"/>
  <c r="A62" i="11"/>
  <c r="P53"/>
  <c r="R53" s="1"/>
  <c r="A62" i="10"/>
  <c r="P53"/>
  <c r="R53" s="1"/>
  <c r="B75"/>
  <c r="L78"/>
  <c r="L85" s="1"/>
  <c r="B86" s="1"/>
  <c r="A63" i="9"/>
  <c r="P53"/>
  <c r="R53" s="1"/>
  <c r="K53" i="7"/>
  <c r="F49"/>
  <c r="H49" s="1"/>
  <c r="R17" i="4"/>
  <c r="H14"/>
  <c r="P58"/>
  <c r="R58" s="1"/>
  <c r="F29"/>
  <c r="H29" s="1"/>
  <c r="P7"/>
  <c r="R7" s="1"/>
  <c r="F23" s="1"/>
  <c r="H23" s="1"/>
  <c r="D40"/>
  <c r="F9"/>
  <c r="H9" s="1"/>
  <c r="F58"/>
  <c r="H58" s="1"/>
  <c r="F54"/>
  <c r="H54" s="1"/>
  <c r="A34"/>
  <c r="F36"/>
  <c r="P54"/>
  <c r="R54" s="1"/>
  <c r="P33" l="1"/>
  <c r="R33" s="1"/>
  <c r="A76" i="22"/>
  <c r="F76" s="1"/>
  <c r="H76" s="1"/>
  <c r="F75"/>
  <c r="H75" s="1"/>
  <c r="K79"/>
  <c r="O44" i="4"/>
  <c r="E49" s="1"/>
  <c r="E41"/>
  <c r="N44"/>
  <c r="D49" s="1"/>
  <c r="D41"/>
  <c r="L44"/>
  <c r="B49" s="1"/>
  <c r="B41"/>
  <c r="M44"/>
  <c r="C49" s="1"/>
  <c r="C41"/>
  <c r="F30"/>
  <c r="H30" s="1"/>
  <c r="F76" i="15"/>
  <c r="H76" s="1"/>
  <c r="K80"/>
  <c r="A77"/>
  <c r="F77" s="1"/>
  <c r="H77" s="1"/>
  <c r="A74" i="14"/>
  <c r="P71"/>
  <c r="R71" s="1"/>
  <c r="A68"/>
  <c r="F68" s="1"/>
  <c r="H68" s="1"/>
  <c r="P66"/>
  <c r="R66" s="1"/>
  <c r="A74" i="13"/>
  <c r="P71"/>
  <c r="R71" s="1"/>
  <c r="A68"/>
  <c r="F68" s="1"/>
  <c r="H68" s="1"/>
  <c r="P66"/>
  <c r="R66" s="1"/>
  <c r="K66" i="12"/>
  <c r="F62"/>
  <c r="H62" s="1"/>
  <c r="A63"/>
  <c r="F63" s="1"/>
  <c r="H63" s="1"/>
  <c r="K71"/>
  <c r="F62" i="11"/>
  <c r="H62" s="1"/>
  <c r="K71"/>
  <c r="K66"/>
  <c r="A63"/>
  <c r="F63" s="1"/>
  <c r="H63" s="1"/>
  <c r="A63" i="10"/>
  <c r="F63" s="1"/>
  <c r="H63" s="1"/>
  <c r="K71"/>
  <c r="F62"/>
  <c r="H62" s="1"/>
  <c r="K66"/>
  <c r="A64" i="9"/>
  <c r="F64" s="1"/>
  <c r="H64" s="1"/>
  <c r="K72"/>
  <c r="F63"/>
  <c r="H63" s="1"/>
  <c r="K67"/>
  <c r="P53" i="7"/>
  <c r="R53" s="1"/>
  <c r="A62"/>
  <c r="A63" s="1"/>
  <c r="F63" s="1"/>
  <c r="H63" s="1"/>
  <c r="F22" i="4"/>
  <c r="H22" s="1"/>
  <c r="A40"/>
  <c r="A41" s="1"/>
  <c r="F34"/>
  <c r="H37"/>
  <c r="H38"/>
  <c r="P79" i="22" l="1"/>
  <c r="R79" s="1"/>
  <c r="K86"/>
  <c r="A87" i="20"/>
  <c r="F87" s="1"/>
  <c r="H87" s="1"/>
  <c r="A87" i="19"/>
  <c r="F87" s="1"/>
  <c r="H87" s="1"/>
  <c r="M53" i="4"/>
  <c r="C63" s="1"/>
  <c r="C50"/>
  <c r="L53"/>
  <c r="B63" s="1"/>
  <c r="B50"/>
  <c r="O53"/>
  <c r="E63" s="1"/>
  <c r="E50"/>
  <c r="F41"/>
  <c r="H41" s="1"/>
  <c r="N53"/>
  <c r="D63" s="1"/>
  <c r="D50"/>
  <c r="K87" i="15"/>
  <c r="P80"/>
  <c r="R80" s="1"/>
  <c r="F74" i="14"/>
  <c r="H74" s="1"/>
  <c r="K78"/>
  <c r="A75"/>
  <c r="F75" s="1"/>
  <c r="H75" s="1"/>
  <c r="F74" i="13"/>
  <c r="H74" s="1"/>
  <c r="K78"/>
  <c r="A75"/>
  <c r="F75" s="1"/>
  <c r="H75" s="1"/>
  <c r="A68" i="12"/>
  <c r="F68" s="1"/>
  <c r="H68" s="1"/>
  <c r="P66"/>
  <c r="R66" s="1"/>
  <c r="A74"/>
  <c r="P71"/>
  <c r="R71" s="1"/>
  <c r="A74" i="11"/>
  <c r="P71"/>
  <c r="R71" s="1"/>
  <c r="A68"/>
  <c r="F68" s="1"/>
  <c r="H68" s="1"/>
  <c r="P66"/>
  <c r="R66" s="1"/>
  <c r="A74" i="10"/>
  <c r="P71"/>
  <c r="R71" s="1"/>
  <c r="P66"/>
  <c r="R66" s="1"/>
  <c r="A68"/>
  <c r="F68" s="1"/>
  <c r="H68" s="1"/>
  <c r="A75" i="9"/>
  <c r="P72"/>
  <c r="R72" s="1"/>
  <c r="P67"/>
  <c r="R67" s="1"/>
  <c r="A69"/>
  <c r="F69" s="1"/>
  <c r="H69" s="1"/>
  <c r="F62" i="7"/>
  <c r="H62" s="1"/>
  <c r="K66"/>
  <c r="K71"/>
  <c r="K44" i="4"/>
  <c r="F40"/>
  <c r="H40" s="1"/>
  <c r="H36"/>
  <c r="A87" i="22" l="1"/>
  <c r="F87" s="1"/>
  <c r="H87" s="1"/>
  <c r="P86"/>
  <c r="R86" s="1"/>
  <c r="B64" i="4"/>
  <c r="L67"/>
  <c r="B69" s="1"/>
  <c r="L72"/>
  <c r="B75" s="1"/>
  <c r="D64"/>
  <c r="N72"/>
  <c r="D75" s="1"/>
  <c r="N67"/>
  <c r="D69" s="1"/>
  <c r="E64"/>
  <c r="O67"/>
  <c r="E69" s="1"/>
  <c r="O72"/>
  <c r="E75" s="1"/>
  <c r="C64"/>
  <c r="M72"/>
  <c r="C75" s="1"/>
  <c r="M67"/>
  <c r="C69" s="1"/>
  <c r="A88" i="15"/>
  <c r="F88" s="1"/>
  <c r="H88" s="1"/>
  <c r="P87"/>
  <c r="R87" s="1"/>
  <c r="K85" i="14"/>
  <c r="P78"/>
  <c r="R78" s="1"/>
  <c r="K85" i="13"/>
  <c r="P78"/>
  <c r="R78" s="1"/>
  <c r="F74" i="12"/>
  <c r="H74" s="1"/>
  <c r="K78"/>
  <c r="A75"/>
  <c r="F75" s="1"/>
  <c r="H75" s="1"/>
  <c r="F74" i="11"/>
  <c r="H74" s="1"/>
  <c r="K78"/>
  <c r="A75"/>
  <c r="F75" s="1"/>
  <c r="H75" s="1"/>
  <c r="F74" i="10"/>
  <c r="H74" s="1"/>
  <c r="K78"/>
  <c r="A75"/>
  <c r="F75" s="1"/>
  <c r="H75" s="1"/>
  <c r="F75" i="9"/>
  <c r="H75" s="1"/>
  <c r="K79"/>
  <c r="A76"/>
  <c r="F76" s="1"/>
  <c r="H76" s="1"/>
  <c r="A68" i="7"/>
  <c r="F68" s="1"/>
  <c r="H68" s="1"/>
  <c r="P66"/>
  <c r="R66" s="1"/>
  <c r="P71"/>
  <c r="R71" s="1"/>
  <c r="A74"/>
  <c r="A75" s="1"/>
  <c r="F75" s="1"/>
  <c r="H75" s="1"/>
  <c r="A49" i="4"/>
  <c r="A50" s="1"/>
  <c r="F50" s="1"/>
  <c r="H50" s="1"/>
  <c r="P44"/>
  <c r="R44" s="1"/>
  <c r="H34"/>
  <c r="H35"/>
  <c r="O79" l="1"/>
  <c r="O86" s="1"/>
  <c r="E87" s="1"/>
  <c r="E76"/>
  <c r="N79"/>
  <c r="N86" s="1"/>
  <c r="D87" s="1"/>
  <c r="D76"/>
  <c r="M79"/>
  <c r="M86" s="1"/>
  <c r="C87" s="1"/>
  <c r="C76"/>
  <c r="L79"/>
  <c r="L86" s="1"/>
  <c r="B87" s="1"/>
  <c r="B76"/>
  <c r="A86" i="14"/>
  <c r="F86" s="1"/>
  <c r="H86" s="1"/>
  <c r="P85"/>
  <c r="R85" s="1"/>
  <c r="A86" i="13"/>
  <c r="F86" s="1"/>
  <c r="H86" s="1"/>
  <c r="P85"/>
  <c r="R85" s="1"/>
  <c r="K85" i="12"/>
  <c r="P78"/>
  <c r="R78" s="1"/>
  <c r="K85" i="11"/>
  <c r="P78"/>
  <c r="R78" s="1"/>
  <c r="K85" i="10"/>
  <c r="P78"/>
  <c r="R78" s="1"/>
  <c r="K86" i="9"/>
  <c r="P79"/>
  <c r="R79" s="1"/>
  <c r="F74" i="7"/>
  <c r="H74" s="1"/>
  <c r="K78"/>
  <c r="K53" i="4"/>
  <c r="F49"/>
  <c r="H49" s="1"/>
  <c r="A86" i="12" l="1"/>
  <c r="F86" s="1"/>
  <c r="H86" s="1"/>
  <c r="P85"/>
  <c r="R85" s="1"/>
  <c r="A86" i="11"/>
  <c r="F86" s="1"/>
  <c r="H86" s="1"/>
  <c r="P85"/>
  <c r="R85" s="1"/>
  <c r="A86" i="10"/>
  <c r="F86" s="1"/>
  <c r="H86" s="1"/>
  <c r="P85"/>
  <c r="R85" s="1"/>
  <c r="A87" i="9"/>
  <c r="F87" s="1"/>
  <c r="H87" s="1"/>
  <c r="P86"/>
  <c r="R86" s="1"/>
  <c r="P78" i="7"/>
  <c r="R78" s="1"/>
  <c r="K85"/>
  <c r="P53" i="4"/>
  <c r="R53" s="1"/>
  <c r="A63"/>
  <c r="A64" s="1"/>
  <c r="F64" s="1"/>
  <c r="H64" s="1"/>
  <c r="A86" i="7" l="1"/>
  <c r="P85"/>
  <c r="R85" s="1"/>
  <c r="K72" i="4"/>
  <c r="K67"/>
  <c r="F63"/>
  <c r="H63" s="1"/>
  <c r="H81" i="7" l="1"/>
  <c r="F24" s="1"/>
  <c r="H24" s="1"/>
  <c r="F86"/>
  <c r="H86" s="1"/>
  <c r="A69" i="4"/>
  <c r="F69" s="1"/>
  <c r="H69" s="1"/>
  <c r="P67"/>
  <c r="R67" s="1"/>
  <c r="A75"/>
  <c r="A76" s="1"/>
  <c r="F76" s="1"/>
  <c r="H76" s="1"/>
  <c r="P72"/>
  <c r="R72" s="1"/>
  <c r="K79" l="1"/>
  <c r="K86" s="1"/>
  <c r="F75"/>
  <c r="H75" s="1"/>
  <c r="P86" l="1"/>
  <c r="R86" s="1"/>
  <c r="A87"/>
  <c r="F87" s="1"/>
  <c r="P79"/>
  <c r="R79" s="1"/>
  <c r="H82" l="1"/>
  <c r="F24" s="1"/>
  <c r="H24" s="1"/>
  <c r="H87"/>
</calcChain>
</file>

<file path=xl/sharedStrings.xml><?xml version="1.0" encoding="utf-8"?>
<sst xmlns="http://schemas.openxmlformats.org/spreadsheetml/2006/main" count="2816" uniqueCount="211">
  <si>
    <t>Счет производства</t>
  </si>
  <si>
    <t xml:space="preserve">Выпуск </t>
  </si>
  <si>
    <t>Использование</t>
  </si>
  <si>
    <t>Промежуточное потребление</t>
  </si>
  <si>
    <t>Валовая добавленная стоимость</t>
  </si>
  <si>
    <t>Сектор нефинансовых корпораций</t>
  </si>
  <si>
    <t>Сектор финансовых корпораций</t>
  </si>
  <si>
    <t>Сектор государст-венного управления</t>
  </si>
  <si>
    <t>Сектор домашних хозяйств</t>
  </si>
  <si>
    <t>S11</t>
  </si>
  <si>
    <t>S12</t>
  </si>
  <si>
    <t>S13</t>
  </si>
  <si>
    <t>S14</t>
  </si>
  <si>
    <t>S15</t>
  </si>
  <si>
    <t>S1</t>
  </si>
  <si>
    <t>Счет образования доходов</t>
  </si>
  <si>
    <t>Ресурсы</t>
  </si>
  <si>
    <t>Оплата труда наемных работников</t>
  </si>
  <si>
    <t>Другие налоги на производство</t>
  </si>
  <si>
    <t>Валовая прибыль и валовой смешанный доход</t>
  </si>
  <si>
    <t>B1g</t>
  </si>
  <si>
    <t>D1</t>
  </si>
  <si>
    <t>D11</t>
  </si>
  <si>
    <t>D12</t>
  </si>
  <si>
    <t>D121</t>
  </si>
  <si>
    <t>D122</t>
  </si>
  <si>
    <t>D29</t>
  </si>
  <si>
    <t>B2g/B3g</t>
  </si>
  <si>
    <t>P1</t>
  </si>
  <si>
    <t>P2</t>
  </si>
  <si>
    <t>Счет распределения первичных доходов</t>
  </si>
  <si>
    <t>D2</t>
  </si>
  <si>
    <t>D3</t>
  </si>
  <si>
    <t>D4</t>
  </si>
  <si>
    <t>B5g</t>
  </si>
  <si>
    <t>Оплата труда</t>
  </si>
  <si>
    <t>Налоги на производство и импорт</t>
  </si>
  <si>
    <t>Субсидии на производство и импорт (-)</t>
  </si>
  <si>
    <t>Валовой национальный доход</t>
  </si>
  <si>
    <t xml:space="preserve">Счет вторичного распределения доходов </t>
  </si>
  <si>
    <t>D5</t>
  </si>
  <si>
    <t>D61</t>
  </si>
  <si>
    <t>D62</t>
  </si>
  <si>
    <t>D7</t>
  </si>
  <si>
    <t>D71</t>
  </si>
  <si>
    <t>D72</t>
  </si>
  <si>
    <t>D75</t>
  </si>
  <si>
    <t>B6g</t>
  </si>
  <si>
    <t>Текущие трансферты</t>
  </si>
  <si>
    <t>Текущие налоги на доходы, имущество и т.д.</t>
  </si>
  <si>
    <t>Чистые отчисления на социальное страхование</t>
  </si>
  <si>
    <t>Социальные пособия, кроме социальных трансфертов в натуральной форме</t>
  </si>
  <si>
    <t>Другие текущие трансферты</t>
  </si>
  <si>
    <t>Чистые страховые премии, кроме премий по страхованию жизни</t>
  </si>
  <si>
    <t>Страховые возмещения, кроме выплат по страхованию жизни</t>
  </si>
  <si>
    <t>Прочие текущие трансферты</t>
  </si>
  <si>
    <t>Валовой располагаемый доход</t>
  </si>
  <si>
    <t xml:space="preserve">Счет перераспределения доходов в натуральной форме </t>
  </si>
  <si>
    <t>D63</t>
  </si>
  <si>
    <t>B7g</t>
  </si>
  <si>
    <t>Социальные трансферты в натуральной форме</t>
  </si>
  <si>
    <t>Скорректированный располагаемый доход</t>
  </si>
  <si>
    <t>Счет использования располагаемого дохода</t>
  </si>
  <si>
    <t>D8</t>
  </si>
  <si>
    <t>P3</t>
  </si>
  <si>
    <t>B8g</t>
  </si>
  <si>
    <t xml:space="preserve">Корректировка на изменение чистой стоимости средств домашних хозяйств в пенсионных фондах </t>
  </si>
  <si>
    <t>Расходы на конечное потребление</t>
  </si>
  <si>
    <t>Валовое сбережение</t>
  </si>
  <si>
    <t>D9r</t>
  </si>
  <si>
    <t>D9p</t>
  </si>
  <si>
    <t>P51g</t>
  </si>
  <si>
    <t>P52 AN12</t>
  </si>
  <si>
    <t>B9</t>
  </si>
  <si>
    <t>Валовое накопление основного капитала</t>
  </si>
  <si>
    <t>Изменение запасов материальных оборотных средств</t>
  </si>
  <si>
    <t>Чистое кредитование (+) / чистое заимствование (-)</t>
  </si>
  <si>
    <t>D21</t>
  </si>
  <si>
    <t>D31</t>
  </si>
  <si>
    <t>P7</t>
  </si>
  <si>
    <t>P71</t>
  </si>
  <si>
    <t>P72</t>
  </si>
  <si>
    <t>P6</t>
  </si>
  <si>
    <t>P61</t>
  </si>
  <si>
    <t>P62</t>
  </si>
  <si>
    <t>Выпуск</t>
  </si>
  <si>
    <t>Налоги на продукты</t>
  </si>
  <si>
    <t>Субсидии на продукты</t>
  </si>
  <si>
    <t>Импорт товаров и услуг</t>
  </si>
  <si>
    <t>Экспорт товаров и услуг</t>
  </si>
  <si>
    <t>Cтатистическое расхождение</t>
  </si>
  <si>
    <t>Счет товаров и услуг</t>
  </si>
  <si>
    <t>Остальной мир</t>
  </si>
  <si>
    <t>S2</t>
  </si>
  <si>
    <t>Счет операций с капиталом</t>
  </si>
  <si>
    <t>Изменения в обязательствах и чистой стоимости капитала</t>
  </si>
  <si>
    <t>Изменения в активах</t>
  </si>
  <si>
    <t xml:space="preserve">     Расходы на индивидуальное потребление</t>
  </si>
  <si>
    <t xml:space="preserve">     Расходы на коллективное потребление</t>
  </si>
  <si>
    <t xml:space="preserve">     Заработная плата</t>
  </si>
  <si>
    <t xml:space="preserve">     Отчисления на социальное страхование</t>
  </si>
  <si>
    <t xml:space="preserve">          фактические отчисления</t>
  </si>
  <si>
    <t xml:space="preserve">          условно-исчисленные отчисления</t>
  </si>
  <si>
    <t>Доходы от собственности</t>
  </si>
  <si>
    <t>Всего</t>
  </si>
  <si>
    <t xml:space="preserve">     Импорт товаров</t>
  </si>
  <si>
    <t xml:space="preserve">     Импорт услуг</t>
  </si>
  <si>
    <t xml:space="preserve">     Экспорт товаров</t>
  </si>
  <si>
    <t xml:space="preserve">     Экспорт услуг</t>
  </si>
  <si>
    <t>Сектор НКОДХ</t>
  </si>
  <si>
    <t>P51c</t>
  </si>
  <si>
    <t>Потребление основного капитала</t>
  </si>
  <si>
    <t>D73</t>
  </si>
  <si>
    <t>Текущие трансферты в рамках сектора государственного управления</t>
  </si>
  <si>
    <t>P5g</t>
  </si>
  <si>
    <t>Валовое накопление</t>
  </si>
  <si>
    <t>P52</t>
  </si>
  <si>
    <t>Капитальные трансферты, подлежащие получению</t>
  </si>
  <si>
    <t>Капитальные трансферты, подлежащие выплате</t>
  </si>
  <si>
    <t>Изменение чистой стоимости капитала вследствие сбережения и капитальных трансфертов</t>
  </si>
  <si>
    <t>Код</t>
  </si>
  <si>
    <t>Операции и балансирующие статьи</t>
  </si>
  <si>
    <t>Экономика в целом</t>
  </si>
  <si>
    <t>B1n</t>
  </si>
  <si>
    <t>B2n/B3n</t>
  </si>
  <si>
    <t>B5n</t>
  </si>
  <si>
    <t>B6n</t>
  </si>
  <si>
    <t>B8n</t>
  </si>
  <si>
    <t>Чистая добавленная стоимость</t>
  </si>
  <si>
    <t>Валовой внутренний продукт</t>
  </si>
  <si>
    <t>Чистый внутренний продукт</t>
  </si>
  <si>
    <t>Чистая прибыль и чистый смешанный доход</t>
  </si>
  <si>
    <t>Чистый национальный доход</t>
  </si>
  <si>
    <t>Чистый располагаемый доход</t>
  </si>
  <si>
    <t>Чистое сбережение</t>
  </si>
  <si>
    <t>FISIM</t>
  </si>
  <si>
    <t>Агрегат</t>
  </si>
  <si>
    <t>млн. тенге</t>
  </si>
  <si>
    <t>Национальные счета Республики Казахстан за 2018 год, млн тенге</t>
  </si>
  <si>
    <t>Национальные счета Республики Казахстан за 2017 год, млн тенге</t>
  </si>
  <si>
    <t>Национальные счета Республики Казахстан за 2016 год, млн тенге</t>
  </si>
  <si>
    <t>Национальные счета Республики Казахстан за 2015 год, млн тенге</t>
  </si>
  <si>
    <t>Национальные счета Республики Казахстан за 2014 год, млн тенге</t>
  </si>
  <si>
    <t>Национальные счета Республики Казахстан за 2013 год, млн тенге</t>
  </si>
  <si>
    <t>Национальные счета Республики Казахстан за 2012 год, млн тенге</t>
  </si>
  <si>
    <t>Национальные счета Республики Казахстан за 2011 год, млн тенге</t>
  </si>
  <si>
    <t>Национальные счета Республики Казахстан за 2010 год, млн тенге</t>
  </si>
  <si>
    <t>Ответственные за выпуск:</t>
  </si>
  <si>
    <t>E-mail: to.bekturova@aspire.gov.kz</t>
  </si>
  <si>
    <t>Методологические пояснения</t>
  </si>
  <si>
    <t>Счет товаров и услуг является своеобразной сводной таблицей. Как и все другие счета, он состоит из двух частей: в части «ресурсы» показываются выпуск и импорт товаров и услуг, налоги на продукты и на импорт, субсидии на продукты; в части «использование» – объемы использования товаров и услуг на потребление (промежуточное и конечное), накопление основного и оборотного капитала, экспорт.</t>
  </si>
  <si>
    <t>Счет производства отражает операции, относящиеся непосредственно к процессу производства. В этом счете определяется добавленная стоимость, составляющая основу исчисления валового внутреннего продукта – важнейшего обобщающего показателя развития экономики.</t>
  </si>
  <si>
    <t>Выпуск представляет собой суммарную стоимость товаров и услуг, произведенных в экономике в отчетном периоде.</t>
  </si>
  <si>
    <t>Промежуточное потребление равно стоимости товаров и услуг, которые трансформируются или полностью потребляются в процессе производства в отчетном периоде. Потребление основного капитала не входит в состав промежуточного потребления. В состав промежуточного потребления включается отдельной позицией потребление косвенно-измеряемых услуг финансового посредничества (банков).</t>
  </si>
  <si>
    <t>Валовая добавленная стоимость исчисляется на уровне отраслей как разность между выпуском товаров и услуг и промежуточным потреблением. Термин «валовая» указывает на то, что показатель включает потребленную в процессе производства стоимость основного капитала.</t>
  </si>
  <si>
    <t>Налоги на продукты включают налоги, размер которых прямо зависит от стоимости произведенной продукции и оказанных услуг. К налогам на продукты относятся: налог на добавленную стоимость, акцизы, налог на топливо и др. Налоги на импорт – это налоги на импортируемые товары и услуги.</t>
  </si>
  <si>
    <t>Субсидии – текущие некомпенсируемые выплаты из Государственного бюджета предприятиям при условии производства ими определенного вида товаров и услуг.</t>
  </si>
  <si>
    <t>Валовой внутренний продукт на стадии производства получается путем суммирования валовой добавленной стоимости по отраслям. Валовой внутренний продукт рассчитывается по рыночным ценам, то есть включает в себя чистые налоги на продукты и на импорт. Термин «чистые» означает, что налоги показаны за вычетом соответствующих субсидий.</t>
  </si>
  <si>
    <t>Счет образования доходов отражает выплату первичных доходов институциональными единицами-резидентами, непосредственно участвующими в производстве товаров и услуг.</t>
  </si>
  <si>
    <t>Оплата труда работников определяется суммой всех вознаграждений в денежной и/или натуральной форме, выплачиваемых работодателями работникам за работу, выполненную ими в течение отчетного периода.</t>
  </si>
  <si>
    <t>Другие налоги на производство состоят из всех налогов, которыми облагаются производящие единицы в связи с их производством или использованием факторов производства, кроме налогов на продукты. Размер таких налогов прямо не зависит от объема и рентабельности производства.</t>
  </si>
  <si>
    <t>Валовая (чистая) прибыль экономики представляет собой ту часть добавленной стоимости, которая остается у производителей после вычета расходов, связанных с оплатой труда работников и уплатой налогов на производство. Термин «валовая» или «чистая» в данном случае указывает на то, включает или не включает этот показатель потребление основного капитала в процессе производства.</t>
  </si>
  <si>
    <t>Прибыль, образующаяся в результате производственной деятельности предприятий, находящихся в собственности домашних хозяйств, носит название валового смешанного дохода, поскольку она отражает как оплату работы, выполненной собственником предприятия, так и прибыль от предпринимательства.</t>
  </si>
  <si>
    <t>Потребление основного капитала представляет уменьшение стоимости основного капитала в течение отчетного периода в результате его физического и морального износа и случайных повреждений.</t>
  </si>
  <si>
    <t>Счет распределения первичных доходов характеризует распределение первичных доходов, полученных от производственной деятельности и от собственности, между резидентами (институциональными единицами или секторами).</t>
  </si>
  <si>
    <t>Доходы от собственности включают доходы, получаемые или выплачиваемые институциональными единицами в связи с предоставлением в пользование финансовых активов, земли и других нефинансовых активов (недра и другие природные активы, патенты, лицензии и т.п.).</t>
  </si>
  <si>
    <t>Сальдо первичных доходов характеризует доходы, образующиеся от институциональных единиц-резидентов в результате их участия в производстве от собственности. Оно определяется как разница между всеми первичными доходами, полученными и выплаченными единицами-резидентами. На уровне экономики в целом сальдо первичных доходов, определенных на валовой основе, т.е. до вычета потребления основного капитала, равно валовому национальному доходу. Сальдо первичных доходов, определенных на чистой основе, т.е. за вычетом потребления основного капитала, равно чистому национальному доходу.</t>
  </si>
  <si>
    <t>Счет вторичного распределения доходов отражает преобразование сальдо первичных доходов секторов в их располагаемый доход в результате поступлений и передач текущих трансфертов.</t>
  </si>
  <si>
    <t>Трансферт представляет собой операцию, когда одна институциональная единица предоставляет товар, услугу или актив (финансовый или нефинансовый) другой единице, не получая взамен от нее возмещения в виде товара, услуги или актива. Различают текущие и капитальные трансферты. Они могут производиться в денежной и натуральной форме.</t>
  </si>
  <si>
    <t>Текущие трансферты включают следующие основные виды: текущие налоги на доходы, богатство и т.п., отчисления на социальное страхование, социальные пособия, добровольные взносы и подарки, не имеющие капитального характера, штрафы и т.д.</t>
  </si>
  <si>
    <t>Располагаемый доход представляет собой доход, которым институциональная единица располагает для конечного потребления и сбережения. Он равен сальдо первичных доходов минус доходы, переданные в качестве текущих трансфертов, плюс полученные текущие трансферты.</t>
  </si>
  <si>
    <t>Счет перераспределения доходов в натуральной форме отражает социальные трансферты в натуральной форме, предоставляемых домашним хозяйствам-резидентам органами государственного управления, включая фонды социального обеспечения, и некоммерческие организации, обслуживающие домашние хозяйства (НКООДХ).</t>
  </si>
  <si>
    <t>Счет использования располагаемого дохода показывает, как домашние хозяйства, государственные учреждения и НКООДХ, распределяют свой располагаемый доход между расходами на конечное потребление и сбережением.</t>
  </si>
  <si>
    <t>Расходы на конечное потребление складываются из расходов на конечное потребление домашних хозяйств, расходов на конечное потребление государственных учреждений на индивидуальные товары и услуги, на коллективные услуги, а также расходов на конечное потребление некоммерческих организаций, обслуживающих домашние хозяйства.</t>
  </si>
  <si>
    <t>Расходы на конечное потребление домашних хозяйств включают расходы домашних хозяйств на приобретение потребительских товаров и услуг, а также потребление товаров и услуг в натуральной форме, произведенных для себя (сельскохозяйственная продукция личных подсобных хозяйств, условно исчисленные услуги по проживанию в собственном жилище) и полученных в качестве оплаты труда.</t>
  </si>
  <si>
    <t>Расходы на конечное потребление государственных учреждений на индивидуальные товары и услуги состоят из расходов государственных учреждений на потребительские товары и услуги, предназначенные для индивидуального потребления. Такие расходы финансируются за счет Государственного бюджета и внебюджетных фондов.</t>
  </si>
  <si>
    <t>Расходы на конечное потребление государственных учреждений, удовлетворяющих коллективные потребности, включает услуги, оказываемые за счет Государственного бюджета предприятиями и организациями, которые удовлетворяют потребности не отдельных домохозяйств, а общества в целом или отдельных групп населения. В этот показатель включаются расходы на оборону, общее государственное управление, шоссейное хозяйство, а также расходы на нерыночную науку, коммунальное хозяйство, услуги организаций, обслуживающих сельское хозяйство.</t>
  </si>
  <si>
    <t>Расходы на конечное потребление некоммерческих организаций, обслуживающих домашние хозяйства, – расходы общественных организаций на потребительские товары и услуги, предоставляемые домашним хозяйствам бесплатно. Сюда же включаются бесплатные услуги, оказываемые предприятиями и организациями своим работникам в области образования, здравоохранения, культуре.</t>
  </si>
  <si>
    <t>Счет использования скорректированного располагаемого дохода: в ресурсной части отражается скорректированный располагаемый доход, перенесенный со счета перераспределения доходов в натуральной форме, а на стороне использования – фактическое конечное потребления.</t>
  </si>
  <si>
    <t>Валовое сбережение представляет собой ту часть располагаемого дохода, которая не потрачена на конечное потребление товаров и услуг.</t>
  </si>
  <si>
    <t>Счет операций с капиталом является первым из четырех счетов накопления. В его функцию входит учет операций с нефинансовыми активами. Эти операции состоят из приобретения новых или существующих нефинансовых активов и выбытия или увеличения существующих нефинансовых активов.</t>
  </si>
  <si>
    <t>Капитальные трансферты представляют собой безвозмездную передачу права собственности на активы (кроме наличных денег и материальных оборотных средств) или средств для их приобретения от одной институциональной единицы к другой. Капитальные трансферты обычно являются единовременными и значительными по величине операциями, связанными с приобретением или выбытием активов у участников операции. Они включают налоги на капитал, инвестиционные субсидии, прочие капитальные трансферты.</t>
  </si>
  <si>
    <t>Валовое накопление основного капитала представляет собой вложение резидентными единицами средств в объекты основного капитала для создания нового дохода в будущем путем использования их в производстве.</t>
  </si>
  <si>
    <t>Изменение запасов материальных оборотных средств включает изменение производственных запасов, незавершенного производства, готовой продукции и товаров для перепродажи.</t>
  </si>
  <si>
    <t>Изменение стоимости запасов в течение данного периода рассчитывается как разность между стоимостью запасов на конец и на начало периода, оцененных в средних рыночных ценах рассматриваемого периода для устранения влияния цен.</t>
  </si>
  <si>
    <t>Чистое кредитование (+) или чистое заимствование (–) представляет собой превышение или дефицит источников финансирования по сравнению с расходами на чистое приобретение нефинансовых активов. На уровне экономики в целом чистое кредитование или чистое заимствование показывает количество ресурсов, которые страна предоставляет в распоряжение «остального мира» или которое «остальной мир» предоставляет стране.</t>
  </si>
  <si>
    <t>Счет остального мира отражает все операции между институциональными единицами-резидентами и единицами-нерезидентами по всем видам экономической деятельности.</t>
  </si>
  <si>
    <t>Национальные счета Республики Казахстан за 2021 год, млн тенге</t>
  </si>
  <si>
    <t>Национальные счета Республики Казахстан за 2020 год, млн тенге</t>
  </si>
  <si>
    <t>Национальные счета Республики Казахстан за 2019 год, млн тенге</t>
  </si>
  <si>
    <t>1 серия Статистика национальных счетов</t>
  </si>
  <si>
    <t>Национальные счета Республики Казахстан</t>
  </si>
  <si>
    <t>Директор Департамента</t>
  </si>
  <si>
    <t>Департамент национальных счетов</t>
  </si>
  <si>
    <t xml:space="preserve">А.Накипбеков </t>
  </si>
  <si>
    <t>тел. +7 7172 74 97 17</t>
  </si>
  <si>
    <t>Национальные счета Республики Казахстан за 2022 год, млн тенге</t>
  </si>
  <si>
    <t>D39</t>
  </si>
  <si>
    <t>Другие субсидии на производство</t>
  </si>
  <si>
    <t>Национальные счета Республики Казахстан за 2023 год, млн тенге</t>
  </si>
  <si>
    <t>P53</t>
  </si>
  <si>
    <t>Приобретение ценностей за вычетом выбытия</t>
  </si>
  <si>
    <t>Тел. +7 7172 74 93 04</t>
  </si>
  <si>
    <t>Система национальных счетов, реализуемая в Республике Казахстан, основана на концепциях СНС 2008 года. Суть системы национальных счетов сводится к расчету обобщающих показателей развития отраслей экономики на различных стадиях процесса воспроизводства и взаимной увязке этих показателей между собой. Каждой стадии воспроизводства соответствует специальный счет или группа счетов. Таким образом, имеется возможность проследить движение стоимости произведенных товаров и услуг, а также добавленной стоимости от производства до использования.</t>
  </si>
  <si>
    <t>Дата опубликования: 22.12.2025</t>
  </si>
  <si>
    <t>Дата следующего опубликования: 22.12.2026</t>
  </si>
  <si>
    <t>2024 год</t>
  </si>
  <si>
    <t>Национальные счета Республики Казахстан за 2024 год, млн тенге</t>
  </si>
  <si>
    <t>от 22.12.2025г.</t>
  </si>
  <si>
    <t>Исп. Т. Бектурова., С.Кишкенинова</t>
  </si>
  <si>
    <t>№ 4-15/7255-ВН</t>
  </si>
</sst>
</file>

<file path=xl/styles.xml><?xml version="1.0" encoding="utf-8"?>
<styleSheet xmlns="http://schemas.openxmlformats.org/spreadsheetml/2006/main">
  <numFmts count="16">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0.0"/>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 _р_._-;\-* #,##0\ _р_._-;_-* &quot;-&quot;\ _р_._-;_-@_-"/>
    <numFmt numFmtId="178" formatCode="_(* #,##0.00_);_(* \(#,##0.00\);_(* &quot;-&quot;??_);_(@_)"/>
    <numFmt numFmtId="179" formatCode="###\ ###\ ###\ ###\ ##0"/>
  </numFmts>
  <fonts count="68">
    <font>
      <sz val="11"/>
      <color theme="1"/>
      <name val="Calibri"/>
      <family val="2"/>
      <charset val="204"/>
      <scheme val="minor"/>
    </font>
    <font>
      <sz val="11"/>
      <color theme="1"/>
      <name val="Calibri"/>
      <family val="2"/>
      <scheme val="minor"/>
    </font>
    <font>
      <sz val="11"/>
      <name val="Calibri"/>
      <family val="2"/>
      <charset val="204"/>
      <scheme val="minor"/>
    </font>
    <font>
      <sz val="10"/>
      <name val="Arial Cyr"/>
      <charset val="204"/>
    </font>
    <font>
      <sz val="10"/>
      <name val="Calibri"/>
      <family val="2"/>
      <charset val="204"/>
      <scheme val="minor"/>
    </font>
    <font>
      <sz val="11"/>
      <color theme="1"/>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b/>
      <sz val="14"/>
      <name val="Roboto"/>
      <charset val="204"/>
    </font>
    <font>
      <b/>
      <sz val="20"/>
      <name val="Roboto"/>
      <charset val="204"/>
    </font>
    <font>
      <sz val="14"/>
      <name val="Roboto"/>
      <charset val="204"/>
    </font>
    <font>
      <sz val="11"/>
      <color indexed="8"/>
      <name val="Calibri"/>
      <family val="2"/>
    </font>
    <font>
      <b/>
      <sz val="11"/>
      <color theme="1"/>
      <name val="Roboto"/>
      <charset val="204"/>
    </font>
    <font>
      <sz val="8"/>
      <name val="Roboto"/>
      <charset val="204"/>
    </font>
    <font>
      <sz val="8"/>
      <color theme="1"/>
      <name val="Roboto"/>
      <charset val="204"/>
    </font>
    <font>
      <b/>
      <sz val="8"/>
      <name val="Roboto"/>
      <charset val="204"/>
    </font>
    <font>
      <sz val="8"/>
      <color rgb="FFFF0000"/>
      <name val="Roboto"/>
      <charset val="204"/>
    </font>
    <font>
      <b/>
      <sz val="8"/>
      <color theme="1"/>
      <name val="Roboto"/>
      <charset val="204"/>
    </font>
    <font>
      <b/>
      <sz val="11"/>
      <name val="Roboto"/>
      <charset val="204"/>
    </font>
    <font>
      <b/>
      <sz val="10"/>
      <name val="Roboto"/>
      <charset val="204"/>
    </font>
    <font>
      <sz val="10"/>
      <color rgb="FF000000"/>
      <name val="Roboto"/>
      <charset val="204"/>
    </font>
    <font>
      <sz val="10"/>
      <name val="Roboto"/>
      <charset val="204"/>
    </font>
    <font>
      <sz val="8"/>
      <color theme="1"/>
      <name val="Calibri"/>
      <family val="2"/>
      <charset val="204"/>
      <scheme val="minor"/>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98">
    <xf numFmtId="0" fontId="0" fillId="0" borderId="0"/>
    <xf numFmtId="0" fontId="1"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2" borderId="0" applyNumberFormat="0" applyBorder="0" applyAlignment="0" applyProtection="0"/>
    <xf numFmtId="0" fontId="7" fillId="3"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8" borderId="0" applyNumberFormat="0" applyBorder="0" applyAlignment="0" applyProtection="0"/>
    <xf numFmtId="0" fontId="7" fillId="1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2"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70" fontId="6" fillId="0" borderId="0" applyFill="0" applyBorder="0" applyAlignment="0" applyProtection="0"/>
    <xf numFmtId="167" fontId="6" fillId="0" borderId="0" applyFont="0" applyFill="0" applyBorder="0" applyAlignment="0" applyProtection="0"/>
    <xf numFmtId="169" fontId="6" fillId="0" borderId="0" applyFont="0" applyFill="0" applyBorder="0" applyAlignment="0" applyProtection="0"/>
    <xf numFmtId="3" fontId="6" fillId="0" borderId="0" applyFill="0" applyBorder="0" applyAlignment="0" applyProtection="0"/>
    <xf numFmtId="165" fontId="6" fillId="0" borderId="0" applyFill="0" applyBorder="0" applyAlignment="0" applyProtection="0"/>
    <xf numFmtId="166" fontId="6" fillId="0" borderId="0" applyFont="0" applyFill="0" applyBorder="0" applyAlignment="0" applyProtection="0"/>
    <xf numFmtId="168" fontId="6" fillId="0" borderId="0" applyFont="0" applyFill="0" applyBorder="0" applyAlignment="0" applyProtection="0"/>
    <xf numFmtId="164" fontId="6" fillId="0" borderId="0" applyFill="0" applyBorder="0" applyAlignment="0" applyProtection="0"/>
    <xf numFmtId="172" fontId="6" fillId="0" borderId="0" applyFill="0" applyBorder="0" applyAlignment="0" applyProtection="0"/>
    <xf numFmtId="2" fontId="6" fillId="0" borderId="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lignment wrapText="1"/>
    </xf>
    <xf numFmtId="0" fontId="12" fillId="0" borderId="0"/>
    <xf numFmtId="0" fontId="6" fillId="0" borderId="0" applyNumberFormat="0" applyFill="0" applyBorder="0" applyAlignment="0" applyProtection="0"/>
    <xf numFmtId="173" fontId="13" fillId="0" borderId="0" applyFont="0" applyFill="0" applyBorder="0" applyAlignment="0" applyProtection="0"/>
    <xf numFmtId="174" fontId="13" fillId="0" borderId="0" applyFont="0" applyFill="0" applyBorder="0" applyAlignment="0" applyProtection="0"/>
    <xf numFmtId="175" fontId="13" fillId="0" borderId="0" applyFont="0" applyFill="0" applyBorder="0" applyAlignment="0" applyProtection="0"/>
    <xf numFmtId="176" fontId="13" fillId="0" borderId="0" applyFont="0" applyFill="0" applyBorder="0" applyAlignment="0" applyProtection="0"/>
    <xf numFmtId="10" fontId="6" fillId="0" borderId="0" applyFill="0" applyBorder="0" applyAlignment="0" applyProtection="0"/>
    <xf numFmtId="0" fontId="14" fillId="0" borderId="0">
      <alignment horizontal="center" vertical="center"/>
    </xf>
    <xf numFmtId="0" fontId="14" fillId="0" borderId="0">
      <alignment horizontal="right"/>
    </xf>
    <xf numFmtId="0" fontId="14" fillId="0" borderId="0">
      <alignment horizontal="right"/>
    </xf>
    <xf numFmtId="0" fontId="14" fillId="0" borderId="0">
      <alignment horizontal="right"/>
    </xf>
    <xf numFmtId="0" fontId="14" fillId="0" borderId="0">
      <alignment horizontal="right"/>
    </xf>
    <xf numFmtId="0" fontId="14" fillId="0" borderId="0">
      <alignment horizontal="right"/>
    </xf>
    <xf numFmtId="0" fontId="14" fillId="0" borderId="0">
      <alignment horizontal="center" vertical="center"/>
    </xf>
    <xf numFmtId="0" fontId="15" fillId="0" borderId="0">
      <alignment horizontal="center" vertical="center"/>
    </xf>
    <xf numFmtId="0" fontId="16" fillId="0" borderId="0">
      <alignment horizontal="right" vertical="center"/>
    </xf>
    <xf numFmtId="0" fontId="15" fillId="0" borderId="0">
      <alignment horizontal="center" vertical="center"/>
    </xf>
    <xf numFmtId="0" fontId="15" fillId="0" borderId="0">
      <alignment horizontal="center" vertical="center"/>
    </xf>
    <xf numFmtId="0" fontId="15" fillId="0" borderId="0">
      <alignment horizontal="center" vertical="center"/>
    </xf>
    <xf numFmtId="0" fontId="15" fillId="0" borderId="0">
      <alignment horizontal="center" vertical="center"/>
    </xf>
    <xf numFmtId="0" fontId="15" fillId="0" borderId="0">
      <alignment horizontal="center" vertical="center"/>
    </xf>
    <xf numFmtId="0" fontId="15" fillId="0" borderId="0">
      <alignment horizontal="center" vertical="center"/>
    </xf>
    <xf numFmtId="4" fontId="17" fillId="22" borderId="4" applyNumberFormat="0" applyProtection="0">
      <alignment vertical="center"/>
    </xf>
    <xf numFmtId="4" fontId="18" fillId="23" borderId="4" applyNumberFormat="0" applyProtection="0">
      <alignment vertical="center"/>
    </xf>
    <xf numFmtId="4" fontId="17" fillId="23" borderId="4" applyNumberFormat="0" applyProtection="0">
      <alignment horizontal="left" vertical="center" indent="1"/>
    </xf>
    <xf numFmtId="0" fontId="17" fillId="23" borderId="4" applyNumberFormat="0" applyProtection="0">
      <alignment horizontal="left" vertical="top" indent="1"/>
    </xf>
    <xf numFmtId="4" fontId="17" fillId="24" borderId="0" applyNumberFormat="0" applyProtection="0">
      <alignment horizontal="left" vertical="center" indent="1"/>
    </xf>
    <xf numFmtId="4" fontId="19" fillId="4" borderId="4" applyNumberFormat="0" applyProtection="0">
      <alignment horizontal="right" vertical="center"/>
    </xf>
    <xf numFmtId="4" fontId="19" fillId="5" borderId="4" applyNumberFormat="0" applyProtection="0">
      <alignment horizontal="right" vertical="center"/>
    </xf>
    <xf numFmtId="4" fontId="19" fillId="25" borderId="4" applyNumberFormat="0" applyProtection="0">
      <alignment horizontal="right" vertical="center"/>
    </xf>
    <xf numFmtId="4" fontId="19" fillId="17" borderId="4" applyNumberFormat="0" applyProtection="0">
      <alignment horizontal="right" vertical="center"/>
    </xf>
    <xf numFmtId="4" fontId="19" fillId="21" borderId="4" applyNumberFormat="0" applyProtection="0">
      <alignment horizontal="right" vertical="center"/>
    </xf>
    <xf numFmtId="4" fontId="19" fillId="26" borderId="4" applyNumberFormat="0" applyProtection="0">
      <alignment horizontal="right" vertical="center"/>
    </xf>
    <xf numFmtId="4" fontId="19" fillId="15" borderId="4" applyNumberFormat="0" applyProtection="0">
      <alignment horizontal="right" vertical="center"/>
    </xf>
    <xf numFmtId="4" fontId="19" fillId="27" borderId="4" applyNumberFormat="0" applyProtection="0">
      <alignment horizontal="right" vertical="center"/>
    </xf>
    <xf numFmtId="4" fontId="19" fillId="14" borderId="4" applyNumberFormat="0" applyProtection="0">
      <alignment horizontal="right" vertical="center"/>
    </xf>
    <xf numFmtId="4" fontId="17" fillId="28" borderId="5" applyNumberFormat="0" applyProtection="0">
      <alignment horizontal="left" vertical="center" indent="1"/>
    </xf>
    <xf numFmtId="4" fontId="19" fillId="29" borderId="0" applyNumberFormat="0" applyProtection="0">
      <alignment horizontal="left" vertical="center" indent="1"/>
    </xf>
    <xf numFmtId="4" fontId="20" fillId="30" borderId="0" applyNumberFormat="0" applyProtection="0">
      <alignment horizontal="left" vertical="center" indent="1"/>
    </xf>
    <xf numFmtId="4" fontId="20" fillId="30" borderId="0" applyNumberFormat="0" applyProtection="0">
      <alignment horizontal="left" vertical="center" indent="1"/>
    </xf>
    <xf numFmtId="4" fontId="20" fillId="30" borderId="0" applyNumberFormat="0" applyProtection="0">
      <alignment horizontal="left" vertical="center" indent="1"/>
    </xf>
    <xf numFmtId="4" fontId="20" fillId="30" borderId="0" applyNumberFormat="0" applyProtection="0">
      <alignment horizontal="left" vertical="center" indent="1"/>
    </xf>
    <xf numFmtId="4" fontId="20" fillId="30" borderId="0" applyNumberFormat="0" applyProtection="0">
      <alignment horizontal="left" vertical="center" indent="1"/>
    </xf>
    <xf numFmtId="4" fontId="19" fillId="3" borderId="4" applyNumberFormat="0" applyProtection="0">
      <alignment horizontal="right" vertical="center"/>
    </xf>
    <xf numFmtId="4" fontId="21" fillId="29" borderId="0" applyNumberFormat="0" applyProtection="0">
      <alignment horizontal="left" vertical="center" indent="1"/>
    </xf>
    <xf numFmtId="4" fontId="21" fillId="29" borderId="0" applyNumberFormat="0" applyProtection="0">
      <alignment horizontal="left" vertical="center" indent="1"/>
    </xf>
    <xf numFmtId="4" fontId="21" fillId="29" borderId="0" applyNumberFormat="0" applyProtection="0">
      <alignment horizontal="left" vertical="center" indent="1"/>
    </xf>
    <xf numFmtId="4" fontId="21" fillId="29" borderId="0" applyNumberFormat="0" applyProtection="0">
      <alignment horizontal="left" vertical="center" indent="1"/>
    </xf>
    <xf numFmtId="4" fontId="21" fillId="29" borderId="0" applyNumberFormat="0" applyProtection="0">
      <alignment horizontal="left" vertical="center" indent="1"/>
    </xf>
    <xf numFmtId="4" fontId="21" fillId="24" borderId="0" applyNumberFormat="0" applyProtection="0">
      <alignment horizontal="left" vertical="center" indent="1"/>
    </xf>
    <xf numFmtId="4" fontId="21" fillId="24" borderId="0" applyNumberFormat="0" applyProtection="0">
      <alignment horizontal="left" vertical="center" indent="1"/>
    </xf>
    <xf numFmtId="4" fontId="21" fillId="24" borderId="0" applyNumberFormat="0" applyProtection="0">
      <alignment horizontal="left" vertical="center" indent="1"/>
    </xf>
    <xf numFmtId="4" fontId="21" fillId="24" borderId="0" applyNumberFormat="0" applyProtection="0">
      <alignment horizontal="left" vertical="center" indent="1"/>
    </xf>
    <xf numFmtId="4" fontId="21" fillId="24" borderId="0"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top" indent="1"/>
    </xf>
    <xf numFmtId="0" fontId="6" fillId="30" borderId="4" applyNumberFormat="0" applyProtection="0">
      <alignment horizontal="left" vertical="top" indent="1"/>
    </xf>
    <xf numFmtId="0" fontId="6" fillId="30" borderId="4" applyNumberFormat="0" applyProtection="0">
      <alignment horizontal="left" vertical="top" indent="1"/>
    </xf>
    <xf numFmtId="0" fontId="6" fillId="30" borderId="4" applyNumberFormat="0" applyProtection="0">
      <alignment horizontal="left" vertical="top" indent="1"/>
    </xf>
    <xf numFmtId="0" fontId="6" fillId="30" borderId="4" applyNumberFormat="0" applyProtection="0">
      <alignment horizontal="left" vertical="top" indent="1"/>
    </xf>
    <xf numFmtId="0" fontId="6" fillId="24" borderId="4" applyNumberFormat="0" applyProtection="0">
      <alignment horizontal="left" vertical="center" indent="1"/>
    </xf>
    <xf numFmtId="0" fontId="6" fillId="24" borderId="4" applyNumberFormat="0" applyProtection="0">
      <alignment horizontal="left" vertical="center" indent="1"/>
    </xf>
    <xf numFmtId="0" fontId="6" fillId="24" borderId="4" applyNumberFormat="0" applyProtection="0">
      <alignment horizontal="left" vertical="center" indent="1"/>
    </xf>
    <xf numFmtId="0" fontId="6" fillId="24" borderId="4" applyNumberFormat="0" applyProtection="0">
      <alignment horizontal="left" vertical="center" indent="1"/>
    </xf>
    <xf numFmtId="0" fontId="6" fillId="24" borderId="4" applyNumberFormat="0" applyProtection="0">
      <alignment horizontal="left" vertical="center" indent="1"/>
    </xf>
    <xf numFmtId="0" fontId="6" fillId="24" borderId="4" applyNumberFormat="0" applyProtection="0">
      <alignment horizontal="left" vertical="top" indent="1"/>
    </xf>
    <xf numFmtId="0" fontId="6" fillId="24" borderId="4" applyNumberFormat="0" applyProtection="0">
      <alignment horizontal="left" vertical="top" indent="1"/>
    </xf>
    <xf numFmtId="0" fontId="6" fillId="24" borderId="4" applyNumberFormat="0" applyProtection="0">
      <alignment horizontal="left" vertical="top" indent="1"/>
    </xf>
    <xf numFmtId="0" fontId="6" fillId="24" borderId="4" applyNumberFormat="0" applyProtection="0">
      <alignment horizontal="left" vertical="top" indent="1"/>
    </xf>
    <xf numFmtId="0" fontId="6" fillId="24" borderId="4" applyNumberFormat="0" applyProtection="0">
      <alignment horizontal="left" vertical="top" indent="1"/>
    </xf>
    <xf numFmtId="0" fontId="6" fillId="31" borderId="4" applyNumberFormat="0" applyProtection="0">
      <alignment horizontal="left" vertical="center" indent="1"/>
    </xf>
    <xf numFmtId="0" fontId="6" fillId="31" borderId="4" applyNumberFormat="0" applyProtection="0">
      <alignment horizontal="left" vertical="center" indent="1"/>
    </xf>
    <xf numFmtId="0" fontId="6" fillId="31" borderId="4" applyNumberFormat="0" applyProtection="0">
      <alignment horizontal="left" vertical="center" indent="1"/>
    </xf>
    <xf numFmtId="0" fontId="6" fillId="31" borderId="4" applyNumberFormat="0" applyProtection="0">
      <alignment horizontal="left" vertical="center" indent="1"/>
    </xf>
    <xf numFmtId="0" fontId="6" fillId="31" borderId="4" applyNumberFormat="0" applyProtection="0">
      <alignment horizontal="left" vertical="center" indent="1"/>
    </xf>
    <xf numFmtId="0" fontId="6" fillId="31" borderId="4" applyNumberFormat="0" applyProtection="0">
      <alignment horizontal="left" vertical="top" indent="1"/>
    </xf>
    <xf numFmtId="0" fontId="6" fillId="31" borderId="4" applyNumberFormat="0" applyProtection="0">
      <alignment horizontal="left" vertical="top" indent="1"/>
    </xf>
    <xf numFmtId="0" fontId="6" fillId="31" borderId="4" applyNumberFormat="0" applyProtection="0">
      <alignment horizontal="left" vertical="top" indent="1"/>
    </xf>
    <xf numFmtId="0" fontId="6" fillId="31" borderId="4" applyNumberFormat="0" applyProtection="0">
      <alignment horizontal="left" vertical="top" indent="1"/>
    </xf>
    <xf numFmtId="0" fontId="6" fillId="31" borderId="4" applyNumberFormat="0" applyProtection="0">
      <alignment horizontal="left" vertical="top" indent="1"/>
    </xf>
    <xf numFmtId="0" fontId="6" fillId="32" borderId="4" applyNumberFormat="0" applyProtection="0">
      <alignment horizontal="left" vertical="center" indent="1"/>
    </xf>
    <xf numFmtId="0" fontId="6" fillId="32" borderId="4" applyNumberFormat="0" applyProtection="0">
      <alignment horizontal="left" vertical="center" indent="1"/>
    </xf>
    <xf numFmtId="0" fontId="6" fillId="32" borderId="4" applyNumberFormat="0" applyProtection="0">
      <alignment horizontal="left" vertical="center" indent="1"/>
    </xf>
    <xf numFmtId="0" fontId="6" fillId="32" borderId="4" applyNumberFormat="0" applyProtection="0">
      <alignment horizontal="left" vertical="center" indent="1"/>
    </xf>
    <xf numFmtId="0" fontId="6" fillId="32" borderId="4" applyNumberFormat="0" applyProtection="0">
      <alignment horizontal="left" vertical="center" indent="1"/>
    </xf>
    <xf numFmtId="0" fontId="6" fillId="32" borderId="4" applyNumberFormat="0" applyProtection="0">
      <alignment horizontal="left" vertical="top" indent="1"/>
    </xf>
    <xf numFmtId="0" fontId="6" fillId="32" borderId="4" applyNumberFormat="0" applyProtection="0">
      <alignment horizontal="left" vertical="top" indent="1"/>
    </xf>
    <xf numFmtId="0" fontId="6" fillId="32" borderId="4" applyNumberFormat="0" applyProtection="0">
      <alignment horizontal="left" vertical="top" indent="1"/>
    </xf>
    <xf numFmtId="0" fontId="6" fillId="32" borderId="4" applyNumberFormat="0" applyProtection="0">
      <alignment horizontal="left" vertical="top" indent="1"/>
    </xf>
    <xf numFmtId="0" fontId="6" fillId="32" borderId="4" applyNumberFormat="0" applyProtection="0">
      <alignment horizontal="left" vertical="top" indent="1"/>
    </xf>
    <xf numFmtId="4" fontId="19" fillId="33" borderId="4" applyNumberFormat="0" applyProtection="0">
      <alignment vertical="center"/>
    </xf>
    <xf numFmtId="4" fontId="22" fillId="33" borderId="4" applyNumberFormat="0" applyProtection="0">
      <alignment vertical="center"/>
    </xf>
    <xf numFmtId="4" fontId="19" fillId="33" borderId="4" applyNumberFormat="0" applyProtection="0">
      <alignment horizontal="left" vertical="center" indent="1"/>
    </xf>
    <xf numFmtId="0" fontId="19" fillId="33" borderId="4" applyNumberFormat="0" applyProtection="0">
      <alignment horizontal="left" vertical="top" indent="1"/>
    </xf>
    <xf numFmtId="4" fontId="19" fillId="29" borderId="4" applyNumberFormat="0" applyProtection="0">
      <alignment horizontal="right" vertical="center"/>
    </xf>
    <xf numFmtId="4" fontId="22" fillId="29" borderId="4" applyNumberFormat="0" applyProtection="0">
      <alignment horizontal="right" vertical="center"/>
    </xf>
    <xf numFmtId="4" fontId="19" fillId="3" borderId="4" applyNumberFormat="0" applyProtection="0">
      <alignment horizontal="left" vertical="center" indent="1"/>
    </xf>
    <xf numFmtId="0" fontId="19" fillId="24" borderId="4" applyNumberFormat="0" applyProtection="0">
      <alignment horizontal="left" vertical="top" indent="1"/>
    </xf>
    <xf numFmtId="4" fontId="23" fillId="34" borderId="0" applyNumberFormat="0" applyProtection="0">
      <alignment horizontal="left" vertical="center" indent="1"/>
    </xf>
    <xf numFmtId="4" fontId="23" fillId="34" borderId="0" applyNumberFormat="0" applyProtection="0">
      <alignment horizontal="left" vertical="center" indent="1"/>
    </xf>
    <xf numFmtId="4" fontId="23" fillId="34" borderId="0" applyNumberFormat="0" applyProtection="0">
      <alignment horizontal="left" vertical="center" indent="1"/>
    </xf>
    <xf numFmtId="4" fontId="23" fillId="34" borderId="0" applyNumberFormat="0" applyProtection="0">
      <alignment horizontal="left" vertical="center" indent="1"/>
    </xf>
    <xf numFmtId="4" fontId="23" fillId="34" borderId="0" applyNumberFormat="0" applyProtection="0">
      <alignment horizontal="left" vertical="center" indent="1"/>
    </xf>
    <xf numFmtId="4" fontId="24" fillId="29" borderId="4" applyNumberFormat="0" applyProtection="0">
      <alignment horizontal="right" vertical="center"/>
    </xf>
    <xf numFmtId="0" fontId="6" fillId="0" borderId="6" applyNumberFormat="0" applyFill="0" applyAlignment="0" applyProtection="0"/>
    <xf numFmtId="0" fontId="8" fillId="35"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6" borderId="0" applyNumberFormat="0" applyBorder="0" applyAlignment="0" applyProtection="0"/>
    <xf numFmtId="0" fontId="8" fillId="17"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25" fillId="12" borderId="7" applyNumberFormat="0" applyAlignment="0" applyProtection="0"/>
    <xf numFmtId="0" fontId="25" fillId="12" borderId="7" applyNumberFormat="0" applyAlignment="0" applyProtection="0"/>
    <xf numFmtId="0" fontId="25" fillId="12" borderId="7" applyNumberFormat="0" applyAlignment="0" applyProtection="0"/>
    <xf numFmtId="0" fontId="25" fillId="12" borderId="7" applyNumberFormat="0" applyAlignment="0" applyProtection="0"/>
    <xf numFmtId="0" fontId="25" fillId="12" borderId="7" applyNumberFormat="0" applyAlignment="0" applyProtection="0"/>
    <xf numFmtId="0" fontId="26" fillId="16" borderId="8" applyNumberFormat="0" applyAlignment="0" applyProtection="0"/>
    <xf numFmtId="0" fontId="26" fillId="9" borderId="8" applyNumberFormat="0" applyAlignment="0" applyProtection="0"/>
    <xf numFmtId="0" fontId="26" fillId="16" borderId="8" applyNumberFormat="0" applyAlignment="0" applyProtection="0"/>
    <xf numFmtId="0" fontId="26" fillId="16" borderId="8" applyNumberFormat="0" applyAlignment="0" applyProtection="0"/>
    <xf numFmtId="0" fontId="26" fillId="16" borderId="8" applyNumberFormat="0" applyAlignment="0" applyProtection="0"/>
    <xf numFmtId="0" fontId="26" fillId="16" borderId="8" applyNumberFormat="0" applyAlignment="0" applyProtection="0"/>
    <xf numFmtId="0" fontId="26" fillId="16" borderId="8" applyNumberFormat="0" applyAlignment="0" applyProtection="0"/>
    <xf numFmtId="0" fontId="27" fillId="16" borderId="7" applyNumberFormat="0" applyAlignment="0" applyProtection="0"/>
    <xf numFmtId="0" fontId="28" fillId="9" borderId="7" applyNumberFormat="0" applyAlignment="0" applyProtection="0"/>
    <xf numFmtId="0" fontId="27" fillId="16" borderId="7" applyNumberFormat="0" applyAlignment="0" applyProtection="0"/>
    <xf numFmtId="0" fontId="27" fillId="16" borderId="7" applyNumberFormat="0" applyAlignment="0" applyProtection="0"/>
    <xf numFmtId="0" fontId="27" fillId="16" borderId="7" applyNumberFormat="0" applyAlignment="0" applyProtection="0"/>
    <xf numFmtId="0" fontId="27" fillId="16" borderId="7" applyNumberFormat="0" applyAlignment="0" applyProtection="0"/>
    <xf numFmtId="0" fontId="27" fillId="16" borderId="7" applyNumberFormat="0" applyAlignment="0" applyProtection="0"/>
    <xf numFmtId="0" fontId="29" fillId="0" borderId="0" applyNumberFormat="0" applyFill="0" applyBorder="0" applyAlignment="0" applyProtection="0">
      <alignment vertical="top"/>
      <protection locked="0"/>
    </xf>
    <xf numFmtId="168" fontId="3" fillId="0" borderId="0" applyFont="0" applyFill="0" applyBorder="0" applyAlignment="0" applyProtection="0"/>
    <xf numFmtId="0" fontId="30" fillId="0" borderId="9" applyNumberFormat="0" applyFill="0" applyAlignment="0" applyProtection="0"/>
    <xf numFmtId="0" fontId="31" fillId="0" borderId="10"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4" fillId="0" borderId="13" applyNumberFormat="0" applyFill="0" applyAlignment="0" applyProtection="0"/>
    <xf numFmtId="0" fontId="35" fillId="0" borderId="14"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15" applyNumberFormat="0" applyFill="0" applyAlignment="0" applyProtection="0"/>
    <xf numFmtId="0" fontId="36" fillId="0" borderId="16"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7" fillId="37" borderId="17" applyNumberFormat="0" applyAlignment="0" applyProtection="0"/>
    <xf numFmtId="0" fontId="37" fillId="37" borderId="17" applyNumberFormat="0" applyAlignment="0" applyProtection="0"/>
    <xf numFmtId="0" fontId="37" fillId="37" borderId="17" applyNumberFormat="0" applyAlignment="0" applyProtection="0"/>
    <xf numFmtId="0" fontId="37" fillId="37" borderId="17" applyNumberFormat="0" applyAlignment="0" applyProtection="0"/>
    <xf numFmtId="0" fontId="37" fillId="37" borderId="1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0" fillId="22" borderId="0" applyNumberFormat="0" applyBorder="0" applyAlignment="0" applyProtection="0"/>
    <xf numFmtId="0" fontId="40" fillId="1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1" fillId="0" borderId="0"/>
    <xf numFmtId="0" fontId="3" fillId="0" borderId="0"/>
    <xf numFmtId="0" fontId="6" fillId="0" borderId="0"/>
    <xf numFmtId="0" fontId="6" fillId="0" borderId="0"/>
    <xf numFmtId="0" fontId="6" fillId="0" borderId="0"/>
    <xf numFmtId="0" fontId="6" fillId="0" borderId="0"/>
    <xf numFmtId="0" fontId="3" fillId="0" borderId="0"/>
    <xf numFmtId="0" fontId="6" fillId="0" borderId="0"/>
    <xf numFmtId="0" fontId="41" fillId="0" borderId="0"/>
    <xf numFmtId="0" fontId="5" fillId="0" borderId="0"/>
    <xf numFmtId="0" fontId="3" fillId="0" borderId="0"/>
    <xf numFmtId="0" fontId="3" fillId="0" borderId="0"/>
    <xf numFmtId="0" fontId="6" fillId="0" borderId="0"/>
    <xf numFmtId="0" fontId="5" fillId="0" borderId="0"/>
    <xf numFmtId="0" fontId="3" fillId="0" borderId="0"/>
    <xf numFmtId="0" fontId="5" fillId="0" borderId="0"/>
    <xf numFmtId="0" fontId="42"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3" fillId="0" borderId="0"/>
    <xf numFmtId="0" fontId="43" fillId="0" borderId="0"/>
    <xf numFmtId="0" fontId="43" fillId="0" borderId="0"/>
    <xf numFmtId="0" fontId="6" fillId="0" borderId="0"/>
    <xf numFmtId="0" fontId="44" fillId="4" borderId="0" applyNumberFormat="0" applyBorder="0" applyAlignment="0" applyProtection="0"/>
    <xf numFmtId="0" fontId="44" fillId="8"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7" fillId="7" borderId="18" applyNumberFormat="0" applyFont="0" applyAlignment="0" applyProtection="0"/>
    <xf numFmtId="0" fontId="6"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19" applyNumberFormat="0" applyFill="0" applyAlignment="0" applyProtection="0"/>
    <xf numFmtId="0" fontId="47" fillId="0" borderId="20" applyNumberFormat="0" applyFill="0" applyAlignment="0" applyProtection="0"/>
    <xf numFmtId="0" fontId="46" fillId="0" borderId="19" applyNumberFormat="0" applyFill="0" applyAlignment="0" applyProtection="0"/>
    <xf numFmtId="0" fontId="46" fillId="0" borderId="19" applyNumberFormat="0" applyFill="0" applyAlignment="0" applyProtection="0"/>
    <xf numFmtId="0" fontId="46" fillId="0" borderId="19" applyNumberFormat="0" applyFill="0" applyAlignment="0" applyProtection="0"/>
    <xf numFmtId="0" fontId="46" fillId="0" borderId="19" applyNumberFormat="0" applyFill="0" applyAlignment="0" applyProtection="0"/>
    <xf numFmtId="0" fontId="46" fillId="0" borderId="19" applyNumberFormat="0" applyFill="0" applyAlignment="0" applyProtection="0"/>
    <xf numFmtId="0" fontId="48" fillId="0" borderId="0"/>
    <xf numFmtId="0"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177" fontId="51" fillId="0" borderId="0" applyFont="0" applyFill="0" applyBorder="0" applyAlignment="0" applyProtection="0"/>
    <xf numFmtId="178" fontId="6" fillId="0" borderId="0" applyFont="0" applyFill="0" applyBorder="0" applyProtection="0"/>
    <xf numFmtId="169" fontId="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7" fillId="0" borderId="0" applyFont="0" applyFill="0" applyBorder="0" applyAlignment="0" applyProtection="0"/>
    <xf numFmtId="0" fontId="52" fillId="6" borderId="0" applyNumberFormat="0" applyBorder="0" applyAlignment="0" applyProtection="0"/>
    <xf numFmtId="0" fontId="52" fillId="2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6" fillId="0" borderId="0"/>
    <xf numFmtId="0" fontId="6" fillId="0" borderId="0"/>
  </cellStyleXfs>
  <cellXfs count="106">
    <xf numFmtId="0" fontId="0" fillId="0" borderId="0" xfId="0"/>
    <xf numFmtId="0" fontId="0" fillId="0" borderId="0" xfId="0" applyFill="1"/>
    <xf numFmtId="0" fontId="0" fillId="0" borderId="0" xfId="0" applyFill="1" applyBorder="1"/>
    <xf numFmtId="170" fontId="0" fillId="0" borderId="0" xfId="0" applyNumberFormat="1" applyFill="1"/>
    <xf numFmtId="0" fontId="2" fillId="0" borderId="0" xfId="0" applyFont="1" applyFill="1"/>
    <xf numFmtId="170" fontId="2" fillId="0" borderId="0" xfId="0" applyNumberFormat="1" applyFont="1" applyFill="1"/>
    <xf numFmtId="0" fontId="2" fillId="0" borderId="0" xfId="0" applyFont="1" applyFill="1" applyBorder="1"/>
    <xf numFmtId="0" fontId="4" fillId="0" borderId="0" xfId="2" applyFont="1"/>
    <xf numFmtId="0" fontId="53" fillId="0" borderId="0" xfId="374" applyFont="1" applyAlignment="1">
      <alignment vertical="top" wrapText="1"/>
    </xf>
    <xf numFmtId="0" fontId="53" fillId="0" borderId="0" xfId="374" applyNumberFormat="1" applyFont="1" applyFill="1" applyBorder="1" applyAlignment="1" applyProtection="1">
      <alignment vertical="top"/>
    </xf>
    <xf numFmtId="0" fontId="53" fillId="0" borderId="0" xfId="374" applyFont="1" applyBorder="1" applyAlignment="1">
      <alignment vertical="top" wrapText="1"/>
    </xf>
    <xf numFmtId="0" fontId="53" fillId="0" borderId="0" xfId="374" applyFont="1" applyBorder="1" applyAlignment="1"/>
    <xf numFmtId="0" fontId="53" fillId="0" borderId="0" xfId="374" applyFont="1" applyBorder="1"/>
    <xf numFmtId="0" fontId="53" fillId="0" borderId="0" xfId="374" applyFont="1"/>
    <xf numFmtId="0" fontId="53" fillId="0" borderId="0" xfId="374" applyFont="1" applyBorder="1" applyAlignment="1">
      <alignment horizontal="left" vertical="top" wrapText="1"/>
    </xf>
    <xf numFmtId="179" fontId="53" fillId="0" borderId="0" xfId="374" applyNumberFormat="1" applyFont="1" applyBorder="1"/>
    <xf numFmtId="179" fontId="53" fillId="0" borderId="0" xfId="374" applyNumberFormat="1" applyFont="1" applyBorder="1" applyAlignment="1">
      <alignment horizontal="right"/>
    </xf>
    <xf numFmtId="171" fontId="53" fillId="0" borderId="0" xfId="374" applyNumberFormat="1" applyFont="1" applyBorder="1"/>
    <xf numFmtId="0" fontId="53" fillId="0" borderId="0" xfId="374" applyFont="1" applyBorder="1" applyAlignment="1">
      <alignment wrapText="1"/>
    </xf>
    <xf numFmtId="3" fontId="53" fillId="0" borderId="0" xfId="374" applyNumberFormat="1" applyFont="1"/>
    <xf numFmtId="179" fontId="53" fillId="0" borderId="0" xfId="374" applyNumberFormat="1" applyFont="1" applyAlignment="1">
      <alignment horizontal="right"/>
    </xf>
    <xf numFmtId="170" fontId="0" fillId="0" borderId="0" xfId="0" applyNumberFormat="1"/>
    <xf numFmtId="0" fontId="57" fillId="0" borderId="0" xfId="0" applyFont="1" applyFill="1" applyAlignment="1"/>
    <xf numFmtId="0" fontId="58" fillId="0" borderId="2" xfId="0" applyFont="1" applyFill="1" applyBorder="1" applyAlignment="1">
      <alignment horizontal="center" vertical="center" wrapText="1"/>
    </xf>
    <xf numFmtId="170" fontId="58" fillId="0" borderId="0" xfId="0" applyNumberFormat="1" applyFont="1" applyFill="1" applyAlignment="1">
      <alignment horizontal="right"/>
    </xf>
    <xf numFmtId="0" fontId="58" fillId="0" borderId="0" xfId="0" applyFont="1" applyFill="1" applyBorder="1" applyAlignment="1">
      <alignment horizontal="center"/>
    </xf>
    <xf numFmtId="49" fontId="58" fillId="0" borderId="0" xfId="0" applyNumberFormat="1" applyFont="1" applyFill="1" applyBorder="1" applyAlignment="1">
      <alignment horizontal="left" wrapText="1"/>
    </xf>
    <xf numFmtId="0" fontId="58" fillId="0" borderId="0" xfId="0" applyFont="1" applyFill="1" applyBorder="1" applyAlignment="1">
      <alignment horizontal="center" wrapText="1"/>
    </xf>
    <xf numFmtId="0" fontId="58" fillId="0" borderId="0" xfId="0" applyFont="1" applyFill="1" applyAlignment="1">
      <alignment horizontal="center"/>
    </xf>
    <xf numFmtId="49" fontId="58" fillId="0" borderId="0" xfId="0" applyNumberFormat="1" applyFont="1" applyFill="1" applyAlignment="1">
      <alignment horizontal="left" wrapText="1"/>
    </xf>
    <xf numFmtId="170" fontId="60" fillId="0" borderId="0" xfId="0" applyNumberFormat="1" applyFont="1" applyFill="1" applyAlignment="1">
      <alignment horizontal="right"/>
    </xf>
    <xf numFmtId="49" fontId="60" fillId="0" borderId="0" xfId="0" applyNumberFormat="1" applyFont="1" applyFill="1" applyBorder="1" applyAlignment="1">
      <alignment horizontal="left" wrapText="1"/>
    </xf>
    <xf numFmtId="49" fontId="58" fillId="0" borderId="0" xfId="0" applyNumberFormat="1" applyFont="1" applyFill="1" applyAlignment="1">
      <alignment horizontal="left" vertical="center" wrapText="1"/>
    </xf>
    <xf numFmtId="0" fontId="60" fillId="0" borderId="0" xfId="0" applyFont="1" applyFill="1" applyAlignment="1">
      <alignment horizontal="center"/>
    </xf>
    <xf numFmtId="49" fontId="60" fillId="0" borderId="0" xfId="0" applyNumberFormat="1" applyFont="1" applyFill="1" applyAlignment="1">
      <alignment horizontal="left" vertical="center" wrapText="1"/>
    </xf>
    <xf numFmtId="49" fontId="60" fillId="0" borderId="0" xfId="0" applyNumberFormat="1" applyFont="1" applyFill="1" applyAlignment="1">
      <alignment horizontal="left" wrapText="1"/>
    </xf>
    <xf numFmtId="0" fontId="58" fillId="0" borderId="0" xfId="0" applyFont="1" applyFill="1" applyAlignment="1">
      <alignment horizontal="left" wrapText="1"/>
    </xf>
    <xf numFmtId="170" fontId="60" fillId="0" borderId="1" xfId="0" applyNumberFormat="1" applyFont="1" applyFill="1" applyBorder="1" applyAlignment="1">
      <alignment horizontal="right"/>
    </xf>
    <xf numFmtId="0" fontId="60" fillId="0" borderId="1" xfId="0" applyFont="1" applyFill="1" applyBorder="1" applyAlignment="1">
      <alignment horizontal="center"/>
    </xf>
    <xf numFmtId="49" fontId="60" fillId="0" borderId="1" xfId="0" applyNumberFormat="1" applyFont="1" applyFill="1" applyBorder="1" applyAlignment="1">
      <alignment horizontal="left" wrapText="1"/>
    </xf>
    <xf numFmtId="170" fontId="61" fillId="0" borderId="1" xfId="0" applyNumberFormat="1" applyFont="1" applyFill="1" applyBorder="1" applyAlignment="1">
      <alignment horizontal="right"/>
    </xf>
    <xf numFmtId="170" fontId="58" fillId="0" borderId="1" xfId="0" applyNumberFormat="1" applyFont="1" applyFill="1" applyBorder="1" applyAlignment="1">
      <alignment horizontal="right"/>
    </xf>
    <xf numFmtId="0" fontId="59" fillId="0" borderId="0" xfId="0" applyFont="1" applyFill="1"/>
    <xf numFmtId="0" fontId="59" fillId="0" borderId="0" xfId="0" applyFont="1" applyFill="1" applyAlignment="1">
      <alignment wrapText="1"/>
    </xf>
    <xf numFmtId="0" fontId="59" fillId="0" borderId="0" xfId="0" applyFont="1" applyFill="1" applyBorder="1" applyAlignment="1">
      <alignment horizontal="center"/>
    </xf>
    <xf numFmtId="0" fontId="58" fillId="0" borderId="0" xfId="0" applyFont="1" applyFill="1"/>
    <xf numFmtId="0" fontId="59" fillId="0" borderId="1" xfId="0" applyFont="1" applyFill="1" applyBorder="1"/>
    <xf numFmtId="0" fontId="59" fillId="0" borderId="0" xfId="0" applyFont="1" applyFill="1" applyAlignment="1"/>
    <xf numFmtId="0" fontId="58" fillId="0" borderId="0" xfId="0" applyFont="1" applyFill="1" applyAlignment="1"/>
    <xf numFmtId="0" fontId="63" fillId="0" borderId="0" xfId="0" applyFont="1" applyFill="1" applyAlignment="1"/>
    <xf numFmtId="171" fontId="58" fillId="0" borderId="0" xfId="0" applyNumberFormat="1" applyFont="1" applyFill="1"/>
    <xf numFmtId="0" fontId="58" fillId="0" borderId="1" xfId="0" applyFont="1" applyFill="1" applyBorder="1"/>
    <xf numFmtId="0" fontId="59" fillId="0" borderId="0" xfId="0" applyFont="1" applyFill="1" applyBorder="1"/>
    <xf numFmtId="0" fontId="58" fillId="0" borderId="3" xfId="0" applyFont="1" applyFill="1" applyBorder="1" applyAlignment="1"/>
    <xf numFmtId="0" fontId="59" fillId="0" borderId="3" xfId="425" applyFont="1" applyFill="1" applyBorder="1"/>
    <xf numFmtId="0" fontId="59" fillId="0" borderId="3" xfId="425" applyFont="1" applyFill="1" applyBorder="1" applyAlignment="1">
      <alignment horizontal="left"/>
    </xf>
    <xf numFmtId="0" fontId="59" fillId="0" borderId="0" xfId="425" applyFont="1" applyFill="1" applyBorder="1"/>
    <xf numFmtId="0" fontId="59" fillId="0" borderId="0" xfId="425" applyFont="1"/>
    <xf numFmtId="0" fontId="59" fillId="0" borderId="1" xfId="425" applyFont="1" applyFill="1" applyBorder="1"/>
    <xf numFmtId="0" fontId="58" fillId="0" borderId="3" xfId="0" applyFont="1" applyFill="1" applyBorder="1"/>
    <xf numFmtId="0" fontId="59" fillId="0" borderId="0" xfId="0" applyFont="1"/>
    <xf numFmtId="0" fontId="64" fillId="0" borderId="0" xfId="2" applyFont="1" applyAlignment="1">
      <alignment horizontal="center" vertical="center" wrapText="1"/>
    </xf>
    <xf numFmtId="0" fontId="65" fillId="0" borderId="0" xfId="2" applyFont="1" applyAlignment="1">
      <alignment horizontal="justify" vertical="center" wrapText="1"/>
    </xf>
    <xf numFmtId="0" fontId="66" fillId="0" borderId="0" xfId="2" applyFont="1" applyAlignment="1">
      <alignment wrapText="1"/>
    </xf>
    <xf numFmtId="0" fontId="58" fillId="0" borderId="0" xfId="0" applyFont="1" applyAlignment="1">
      <alignment horizontal="right"/>
    </xf>
    <xf numFmtId="0" fontId="59" fillId="0" borderId="2" xfId="0" applyFont="1" applyBorder="1" applyAlignment="1">
      <alignment horizontal="center" vertical="center" wrapText="1"/>
    </xf>
    <xf numFmtId="0" fontId="62" fillId="0" borderId="0" xfId="0" applyFont="1" applyFill="1" applyBorder="1" applyAlignment="1">
      <alignment horizontal="justify"/>
    </xf>
    <xf numFmtId="0" fontId="62" fillId="0" borderId="0" xfId="0" applyFont="1" applyFill="1" applyBorder="1" applyAlignment="1">
      <alignment vertical="top" wrapText="1"/>
    </xf>
    <xf numFmtId="0" fontId="62" fillId="0" borderId="0" xfId="0" applyFont="1" applyFill="1" applyBorder="1" applyAlignment="1">
      <alignment horizontal="left" vertical="top" wrapText="1" indent="1"/>
    </xf>
    <xf numFmtId="0" fontId="59" fillId="0" borderId="0" xfId="0" applyFont="1" applyFill="1" applyBorder="1" applyAlignment="1">
      <alignment vertical="top" wrapText="1"/>
    </xf>
    <xf numFmtId="0" fontId="59" fillId="0" borderId="0" xfId="0" applyFont="1" applyFill="1" applyBorder="1" applyAlignment="1">
      <alignment horizontal="left" vertical="top" wrapText="1" indent="1"/>
    </xf>
    <xf numFmtId="49" fontId="59" fillId="0" borderId="2" xfId="0" applyNumberFormat="1" applyFont="1" applyBorder="1" applyAlignment="1">
      <alignment horizontal="left" wrapText="1"/>
    </xf>
    <xf numFmtId="170" fontId="59" fillId="0" borderId="2" xfId="0" applyNumberFormat="1" applyFont="1" applyBorder="1"/>
    <xf numFmtId="0" fontId="59" fillId="0" borderId="1" xfId="425" applyFont="1" applyFill="1" applyBorder="1" applyAlignment="1">
      <alignment horizontal="left"/>
    </xf>
    <xf numFmtId="0" fontId="67" fillId="0" borderId="0" xfId="0" applyFont="1"/>
    <xf numFmtId="4" fontId="59" fillId="0" borderId="0" xfId="0" applyNumberFormat="1" applyFont="1"/>
    <xf numFmtId="0" fontId="58" fillId="0" borderId="2" xfId="0" applyFont="1" applyFill="1" applyBorder="1" applyAlignment="1">
      <alignment horizontal="center" vertical="center" wrapText="1"/>
    </xf>
    <xf numFmtId="0" fontId="55" fillId="0" borderId="0" xfId="374" applyNumberFormat="1" applyFont="1" applyFill="1" applyBorder="1" applyAlignment="1" applyProtection="1">
      <alignment vertical="top"/>
    </xf>
    <xf numFmtId="0" fontId="53" fillId="0" borderId="0" xfId="374" applyFont="1" applyAlignment="1">
      <alignment vertical="top" wrapText="1"/>
    </xf>
    <xf numFmtId="0" fontId="53" fillId="0" borderId="0" xfId="374" applyFont="1" applyAlignment="1">
      <alignment vertical="top" wrapText="1"/>
    </xf>
    <xf numFmtId="0" fontId="54" fillId="0" borderId="0" xfId="374" applyFont="1" applyBorder="1" applyAlignment="1">
      <alignment horizontal="left" vertical="top" wrapText="1"/>
    </xf>
    <xf numFmtId="0" fontId="55" fillId="0" borderId="0" xfId="374" applyFont="1" applyBorder="1" applyAlignment="1"/>
    <xf numFmtId="0" fontId="62" fillId="0" borderId="22" xfId="0" applyFont="1" applyFill="1" applyBorder="1" applyAlignment="1">
      <alignment horizontal="center" wrapText="1"/>
    </xf>
    <xf numFmtId="49" fontId="60" fillId="0" borderId="0" xfId="0" applyNumberFormat="1" applyFont="1" applyFill="1" applyBorder="1" applyAlignment="1">
      <alignment horizontal="left"/>
    </xf>
    <xf numFmtId="49" fontId="60" fillId="0" borderId="0" xfId="0" applyNumberFormat="1" applyFont="1" applyFill="1" applyBorder="1" applyAlignment="1">
      <alignment horizontal="right"/>
    </xf>
    <xf numFmtId="0" fontId="62" fillId="0" borderId="22" xfId="0" applyFont="1" applyFill="1" applyBorder="1" applyAlignment="1">
      <alignment horizontal="center"/>
    </xf>
    <xf numFmtId="49" fontId="60" fillId="0" borderId="3" xfId="0" applyNumberFormat="1" applyFont="1" applyFill="1" applyBorder="1" applyAlignment="1">
      <alignment horizontal="left"/>
    </xf>
    <xf numFmtId="0" fontId="58" fillId="0" borderId="2" xfId="0" applyFont="1" applyFill="1" applyBorder="1" applyAlignment="1">
      <alignment horizontal="center" vertical="center" wrapText="1"/>
    </xf>
    <xf numFmtId="0" fontId="59" fillId="0" borderId="2" xfId="0" applyFont="1" applyFill="1" applyBorder="1" applyAlignment="1">
      <alignment horizontal="center" vertical="center" wrapText="1"/>
    </xf>
    <xf numFmtId="0" fontId="59" fillId="0" borderId="2" xfId="0" applyFont="1" applyFill="1" applyBorder="1" applyAlignment="1">
      <alignment horizontal="center" wrapText="1"/>
    </xf>
    <xf numFmtId="49" fontId="60" fillId="0" borderId="3" xfId="0" applyNumberFormat="1" applyFont="1" applyFill="1" applyBorder="1" applyAlignment="1">
      <alignment horizontal="right"/>
    </xf>
    <xf numFmtId="0" fontId="59" fillId="0" borderId="2" xfId="0" applyFont="1" applyFill="1" applyBorder="1" applyAlignment="1">
      <alignment horizontal="center"/>
    </xf>
    <xf numFmtId="0" fontId="58" fillId="0" borderId="24"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9" fillId="0" borderId="24" xfId="0" applyFont="1" applyFill="1" applyBorder="1" applyAlignment="1">
      <alignment horizontal="center" vertical="center" wrapText="1"/>
    </xf>
    <xf numFmtId="0" fontId="59" fillId="0" borderId="25" xfId="0" applyFont="1" applyFill="1" applyBorder="1" applyAlignment="1">
      <alignment horizontal="center" vertical="center" wrapText="1"/>
    </xf>
    <xf numFmtId="0" fontId="62" fillId="0" borderId="21" xfId="0" applyFont="1" applyFill="1" applyBorder="1" applyAlignment="1">
      <alignment horizontal="center"/>
    </xf>
    <xf numFmtId="0" fontId="62" fillId="0" borderId="23" xfId="0" applyFont="1" applyFill="1" applyBorder="1" applyAlignment="1">
      <alignment horizontal="center"/>
    </xf>
    <xf numFmtId="0" fontId="62" fillId="0" borderId="21" xfId="0" applyFont="1" applyFill="1" applyBorder="1" applyAlignment="1">
      <alignment horizontal="center" wrapText="1"/>
    </xf>
    <xf numFmtId="0" fontId="62" fillId="0" borderId="23" xfId="0" applyFont="1" applyFill="1" applyBorder="1" applyAlignment="1">
      <alignment horizontal="center" wrapText="1"/>
    </xf>
    <xf numFmtId="0" fontId="60" fillId="0" borderId="21" xfId="0" applyFont="1" applyFill="1" applyBorder="1" applyAlignment="1">
      <alignment horizontal="center"/>
    </xf>
    <xf numFmtId="0" fontId="60" fillId="0" borderId="22" xfId="0" applyFont="1" applyFill="1" applyBorder="1" applyAlignment="1">
      <alignment horizontal="center"/>
    </xf>
    <xf numFmtId="0" fontId="60" fillId="0" borderId="23" xfId="0" applyFont="1" applyFill="1" applyBorder="1" applyAlignment="1">
      <alignment horizontal="center"/>
    </xf>
    <xf numFmtId="0" fontId="60" fillId="0" borderId="21" xfId="0" applyFont="1" applyFill="1" applyBorder="1" applyAlignment="1">
      <alignment horizontal="center" wrapText="1"/>
    </xf>
    <xf numFmtId="0" fontId="60" fillId="0" borderId="22" xfId="0" applyFont="1" applyFill="1" applyBorder="1" applyAlignment="1">
      <alignment horizontal="center" wrapText="1"/>
    </xf>
    <xf numFmtId="0" fontId="60" fillId="0" borderId="23" xfId="0" applyFont="1" applyFill="1" applyBorder="1" applyAlignment="1">
      <alignment horizontal="center" wrapText="1"/>
    </xf>
  </cellXfs>
  <cellStyles count="498">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10 2" xfId="497"/>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Обычный 9" xfId="49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35718</xdr:colOff>
      <xdr:row>2</xdr:row>
      <xdr:rowOff>42585</xdr:rowOff>
    </xdr:from>
    <xdr:to>
      <xdr:col>6</xdr:col>
      <xdr:colOff>600075</xdr:colOff>
      <xdr:row>5</xdr:row>
      <xdr:rowOff>9525</xdr:rowOff>
    </xdr:to>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5718" y="575985"/>
          <a:ext cx="4221957" cy="8622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41;&#1077;&#1082;&#1090;&#1091;&#1088;&#1086;&#1074;&#1072;/&#1059;&#1057;&#1053;/2%20&#1056;&#1040;&#1057;&#1063;&#1045;&#1058;&#1067;/1%20&#1057;&#1048;&#1057;&#1058;&#1045;&#1052;&#1040;/2023/Syst2022_29.11.20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9;&#1057;&#1053;&#1042;&#1057;/&#1058;&#1086;&#1075;&#1078;&#1072;&#1085;/&#1047;&#1072;&#1076;&#1072;&#1085;&#1080;&#1077;%205.%20&#1057;&#1080;&#1089;&#1090;&#1077;&#1084;&#1072;/&#1048;&#1089;&#1090;&#1086;&#1095;&#1085;&#1080;&#1082;&#1080;%202024/&#1057;&#1080;&#1089;&#1090;&#1077;&#1084;&#1072;%20&#1076;&#1083;&#1103;%20&#1087;&#1091;&#1073;&#1083;&#1080;&#1082;&#1072;&#1094;&#1080;&#1080;%2022.12.2024/Syst202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2020%20&#1075;&#1086;&#1076;\Syst20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041;&#1102;&#1083;&#1083;&#1077;&#1090;&#1077;&#1085;&#1100;%20&#1057;&#1053;&#1057;/&#1041;-01-16-&#1043;%20(2017-201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41;&#1102;&#1083;&#1083;&#1077;&#1090;&#1077;&#1085;&#1100;%20&#1057;&#1053;&#1057;/05-09-2016_2012-2014/5%20%20&#1041;&#1102;&#1083;&#1083;&#1077;&#1090;&#1077;&#1085;&#1100;%20&#1057;&#1053;&#1057;_2012-201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ow r="49">
          <cell r="A49">
            <v>28918819.800000001</v>
          </cell>
        </row>
      </sheetData>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2"/>
      <sheetName val="Доходы ГБ2022"/>
      <sheetName val="НФ 2022"/>
      <sheetName val="ФСМС 3-ф"/>
      <sheetName val="ГФСС_3ф"/>
      <sheetName val="311 2022"/>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row r="66">
          <cell r="A66" t="str">
            <v>Другие потоки</v>
          </cell>
        </row>
      </sheetData>
      <sheetData sheetId="35"/>
      <sheetData sheetId="36"/>
      <sheetData sheetId="37"/>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3"/>
      <sheetName val="Доходы ГБ2023"/>
      <sheetName val="НФ 2023"/>
      <sheetName val="ГФСС_3ф"/>
      <sheetName val="ФСМС 3-ф"/>
      <sheetName val="311 2023"/>
      <sheetName val="ФКП"/>
      <sheetName val="ФПИО"/>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row r="66">
          <cell r="A66" t="str">
            <v>Другие потоки</v>
          </cell>
        </row>
      </sheetData>
      <sheetData sheetId="35"/>
      <sheetData sheetId="36"/>
      <sheetData sheetId="37"/>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0"/>
  <sheetViews>
    <sheetView tabSelected="1" zoomScaleSheetLayoutView="85" workbookViewId="0">
      <selection activeCell="E22" sqref="E22"/>
    </sheetView>
  </sheetViews>
  <sheetFormatPr defaultRowHeight="18.75"/>
  <cols>
    <col min="1" max="8" width="9.140625" style="13"/>
    <col min="9" max="9" width="12.140625" style="13" customWidth="1"/>
    <col min="10" max="14" width="9.140625" style="13"/>
    <col min="15" max="15" width="9.85546875" style="13" customWidth="1"/>
    <col min="16" max="16" width="10.28515625" style="13" customWidth="1"/>
    <col min="17" max="16384" width="9.140625" style="13"/>
  </cols>
  <sheetData>
    <row r="1" spans="1:16" s="8" customFormat="1" ht="21" customHeight="1">
      <c r="A1" s="78"/>
    </row>
    <row r="2" spans="1:16" s="8" customFormat="1" ht="21" customHeight="1"/>
    <row r="3" spans="1:16" s="8" customFormat="1" ht="24.6" customHeight="1">
      <c r="A3" s="79"/>
      <c r="B3" s="79"/>
      <c r="C3" s="79"/>
      <c r="D3" s="79"/>
      <c r="E3" s="79"/>
      <c r="F3" s="79"/>
      <c r="G3" s="79"/>
    </row>
    <row r="4" spans="1:16" s="8" customFormat="1" ht="22.9" customHeight="1">
      <c r="A4" s="79"/>
      <c r="B4" s="79"/>
      <c r="C4" s="79"/>
      <c r="D4" s="79"/>
      <c r="E4" s="79"/>
      <c r="F4" s="79"/>
      <c r="G4" s="79"/>
    </row>
    <row r="5" spans="1:16" s="8" customFormat="1" ht="24" customHeight="1">
      <c r="A5" s="79"/>
      <c r="B5" s="79"/>
      <c r="C5" s="79"/>
      <c r="D5" s="79"/>
      <c r="E5" s="79"/>
      <c r="F5" s="79"/>
      <c r="G5" s="79"/>
    </row>
    <row r="6" spans="1:16" s="8" customFormat="1">
      <c r="A6" s="78"/>
      <c r="B6" s="78"/>
      <c r="C6" s="78"/>
      <c r="D6" s="78"/>
      <c r="E6" s="78"/>
      <c r="F6" s="78"/>
      <c r="G6" s="78"/>
    </row>
    <row r="7" spans="1:16" s="8" customFormat="1">
      <c r="A7" s="78"/>
      <c r="B7" s="78"/>
      <c r="C7" s="78"/>
      <c r="D7" s="78"/>
      <c r="E7" s="78"/>
      <c r="F7" s="78"/>
      <c r="G7" s="78"/>
    </row>
    <row r="8" spans="1:16" s="8" customFormat="1">
      <c r="A8" s="78"/>
      <c r="B8" s="78"/>
      <c r="C8" s="78"/>
      <c r="D8" s="78"/>
      <c r="E8" s="78"/>
      <c r="F8" s="78"/>
      <c r="G8" s="78"/>
    </row>
    <row r="9" spans="1:16" s="8" customFormat="1" ht="18" customHeight="1">
      <c r="A9" s="77" t="s">
        <v>204</v>
      </c>
      <c r="B9" s="9"/>
      <c r="C9" s="9"/>
      <c r="D9" s="9"/>
      <c r="E9" s="9"/>
      <c r="F9" s="9"/>
      <c r="G9" s="9"/>
      <c r="H9" s="10"/>
      <c r="I9" s="10"/>
      <c r="J9" s="10"/>
      <c r="K9" s="10"/>
      <c r="L9" s="10"/>
      <c r="M9" s="10"/>
      <c r="N9" s="10"/>
      <c r="O9" s="10"/>
      <c r="P9" s="10"/>
    </row>
    <row r="10" spans="1:16" s="8" customFormat="1" ht="18" customHeight="1">
      <c r="A10" s="77" t="s">
        <v>205</v>
      </c>
      <c r="B10" s="9"/>
      <c r="C10" s="9"/>
      <c r="D10" s="9"/>
      <c r="E10" s="9"/>
      <c r="F10" s="9"/>
      <c r="G10" s="9"/>
      <c r="H10" s="10"/>
      <c r="I10" s="10"/>
      <c r="J10" s="10"/>
      <c r="K10" s="10"/>
      <c r="L10" s="10"/>
      <c r="M10" s="10"/>
      <c r="N10" s="10"/>
      <c r="O10" s="10"/>
      <c r="P10" s="10"/>
    </row>
    <row r="11" spans="1:16">
      <c r="A11" s="11"/>
      <c r="B11" s="11"/>
      <c r="C11" s="11"/>
      <c r="D11" s="11"/>
      <c r="E11" s="11"/>
      <c r="F11" s="12"/>
      <c r="G11" s="10"/>
      <c r="H11" s="10"/>
      <c r="I11" s="10"/>
      <c r="J11" s="10"/>
      <c r="K11" s="10"/>
      <c r="L11" s="10"/>
      <c r="M11" s="10"/>
      <c r="N11" s="10"/>
      <c r="O11" s="10"/>
      <c r="P11" s="10"/>
    </row>
    <row r="12" spans="1:16">
      <c r="A12" s="11"/>
      <c r="B12" s="11"/>
      <c r="C12" s="11"/>
      <c r="D12" s="11"/>
      <c r="E12" s="11"/>
      <c r="F12" s="12"/>
      <c r="G12" s="10"/>
      <c r="H12" s="10"/>
      <c r="I12" s="10"/>
      <c r="J12" s="10"/>
      <c r="K12" s="10"/>
      <c r="L12" s="10"/>
      <c r="M12" s="10"/>
      <c r="N12" s="10"/>
      <c r="O12" s="10"/>
      <c r="P12" s="10"/>
    </row>
    <row r="13" spans="1:16">
      <c r="A13" s="11"/>
      <c r="B13" s="11"/>
      <c r="C13" s="11"/>
      <c r="D13" s="11"/>
      <c r="E13" s="11"/>
      <c r="F13" s="12"/>
    </row>
    <row r="14" spans="1:16" ht="54" customHeight="1">
      <c r="A14" s="80" t="s">
        <v>191</v>
      </c>
      <c r="B14" s="80"/>
      <c r="C14" s="80"/>
      <c r="D14" s="80"/>
      <c r="E14" s="80"/>
      <c r="F14" s="80"/>
      <c r="G14" s="80"/>
      <c r="H14" s="80"/>
      <c r="I14" s="80"/>
      <c r="J14" s="10"/>
    </row>
    <row r="15" spans="1:16">
      <c r="A15" s="10"/>
      <c r="B15" s="10"/>
      <c r="C15" s="10"/>
      <c r="D15" s="10"/>
      <c r="E15" s="10"/>
      <c r="F15" s="10"/>
      <c r="G15" s="10"/>
      <c r="H15" s="10"/>
      <c r="I15" s="10"/>
      <c r="J15" s="10"/>
    </row>
    <row r="16" spans="1:16">
      <c r="A16" s="81" t="s">
        <v>206</v>
      </c>
      <c r="B16" s="81"/>
      <c r="C16" s="81"/>
      <c r="D16" s="81"/>
      <c r="E16" s="81"/>
      <c r="F16" s="81"/>
      <c r="G16" s="81"/>
      <c r="H16" s="81"/>
      <c r="I16" s="81"/>
      <c r="J16" s="81"/>
      <c r="K16" s="12"/>
      <c r="L16" s="12"/>
      <c r="M16" s="12"/>
      <c r="N16" s="12"/>
      <c r="O16" s="12"/>
      <c r="P16" s="12"/>
    </row>
    <row r="17" spans="1:16">
      <c r="A17" s="11"/>
      <c r="B17" s="11"/>
      <c r="C17" s="11"/>
      <c r="D17" s="11"/>
      <c r="E17" s="11"/>
      <c r="F17" s="12"/>
      <c r="G17" s="12"/>
      <c r="H17" s="12"/>
      <c r="I17" s="12"/>
      <c r="J17" s="12"/>
      <c r="K17" s="12"/>
      <c r="L17" s="12"/>
      <c r="M17" s="12"/>
      <c r="N17" s="12"/>
      <c r="O17" s="12"/>
      <c r="P17" s="12"/>
    </row>
    <row r="18" spans="1:16">
      <c r="A18" s="11"/>
      <c r="B18" s="11"/>
      <c r="C18" s="11"/>
      <c r="D18" s="11"/>
      <c r="E18" s="11"/>
      <c r="F18" s="12"/>
      <c r="G18" s="12"/>
      <c r="H18" s="12"/>
      <c r="I18" s="12"/>
      <c r="J18" s="12"/>
      <c r="K18" s="12"/>
      <c r="L18" s="12"/>
      <c r="M18" s="12"/>
      <c r="N18" s="12"/>
      <c r="O18" s="12"/>
      <c r="P18" s="12"/>
    </row>
    <row r="19" spans="1:16">
      <c r="A19" s="11"/>
      <c r="B19" s="11"/>
      <c r="C19" s="11"/>
      <c r="D19" s="11"/>
      <c r="E19" s="11"/>
      <c r="F19" s="12"/>
      <c r="G19" s="12"/>
      <c r="H19" s="12"/>
      <c r="I19" s="12"/>
      <c r="J19" s="12"/>
      <c r="K19" s="12"/>
      <c r="L19" s="12"/>
      <c r="M19" s="12"/>
      <c r="N19" s="12"/>
      <c r="O19" s="12"/>
      <c r="P19" s="12"/>
    </row>
    <row r="20" spans="1:16">
      <c r="K20" s="10"/>
      <c r="L20" s="10"/>
      <c r="M20" s="10"/>
      <c r="N20" s="10"/>
      <c r="O20" s="10"/>
      <c r="P20" s="10"/>
    </row>
    <row r="21" spans="1:16">
      <c r="A21" s="14"/>
      <c r="B21" s="11"/>
      <c r="C21" s="11"/>
      <c r="D21" s="11"/>
      <c r="E21" s="11"/>
      <c r="F21" s="12"/>
      <c r="G21" s="10"/>
      <c r="H21" s="10"/>
      <c r="I21" s="10"/>
      <c r="J21" s="10"/>
      <c r="K21" s="10"/>
      <c r="L21" s="10"/>
      <c r="M21" s="10"/>
      <c r="N21" s="10"/>
      <c r="O21" s="10"/>
      <c r="P21" s="10"/>
    </row>
    <row r="22" spans="1:16">
      <c r="A22" s="12" t="s">
        <v>190</v>
      </c>
      <c r="B22" s="12"/>
      <c r="C22" s="12"/>
      <c r="D22" s="12"/>
      <c r="E22" s="12"/>
      <c r="F22" s="12"/>
      <c r="G22" s="12"/>
      <c r="H22" s="12"/>
      <c r="I22" s="15"/>
      <c r="J22" s="16"/>
      <c r="K22" s="12"/>
      <c r="L22" s="17"/>
      <c r="M22" s="12"/>
      <c r="N22" s="12"/>
      <c r="O22" s="12"/>
      <c r="P22" s="12"/>
    </row>
    <row r="23" spans="1:16">
      <c r="A23" s="11"/>
      <c r="B23" s="11"/>
      <c r="C23" s="11"/>
      <c r="D23" s="12"/>
      <c r="E23" s="12"/>
      <c r="F23" s="12"/>
      <c r="G23" s="12"/>
      <c r="H23" s="12"/>
      <c r="I23" s="15"/>
      <c r="J23" s="16"/>
      <c r="K23" s="12"/>
      <c r="L23" s="17"/>
      <c r="M23" s="12"/>
      <c r="N23" s="12"/>
      <c r="O23" s="12"/>
      <c r="P23" s="12"/>
    </row>
    <row r="24" spans="1:16">
      <c r="A24" s="11"/>
      <c r="B24" s="11"/>
      <c r="C24" s="11"/>
      <c r="D24" s="18"/>
      <c r="E24" s="18"/>
      <c r="F24" s="12"/>
    </row>
    <row r="25" spans="1:16">
      <c r="A25" s="11"/>
      <c r="B25" s="11"/>
      <c r="C25" s="11"/>
      <c r="D25" s="18"/>
      <c r="E25" s="18"/>
      <c r="F25" s="12"/>
      <c r="G25" s="12"/>
      <c r="H25" s="12"/>
      <c r="I25" s="15"/>
      <c r="J25" s="16"/>
      <c r="K25" s="12"/>
      <c r="L25" s="17"/>
      <c r="M25" s="12"/>
      <c r="N25" s="12"/>
      <c r="O25" s="12"/>
      <c r="P25" s="12"/>
    </row>
    <row r="26" spans="1:16">
      <c r="A26" s="11"/>
      <c r="B26" s="11"/>
      <c r="C26" s="11"/>
      <c r="D26" s="12"/>
      <c r="E26" s="12"/>
      <c r="F26" s="12"/>
      <c r="G26" s="12"/>
      <c r="H26" s="12"/>
      <c r="I26" s="15"/>
      <c r="J26" s="16"/>
      <c r="K26" s="12"/>
      <c r="L26" s="17"/>
      <c r="M26" s="12"/>
      <c r="N26" s="12"/>
      <c r="O26" s="12"/>
      <c r="P26" s="12"/>
    </row>
    <row r="27" spans="1:16">
      <c r="A27" s="12"/>
      <c r="B27" s="12"/>
      <c r="C27" s="12"/>
      <c r="D27" s="12"/>
      <c r="E27" s="12"/>
      <c r="F27" s="12"/>
      <c r="G27" s="12"/>
      <c r="H27" s="12"/>
      <c r="I27" s="15"/>
      <c r="J27" s="16"/>
      <c r="K27" s="12"/>
      <c r="L27" s="17"/>
      <c r="M27" s="12"/>
      <c r="N27" s="12"/>
      <c r="O27" s="12"/>
      <c r="P27" s="12"/>
    </row>
    <row r="28" spans="1:16">
      <c r="I28" s="19"/>
      <c r="J28" s="20"/>
    </row>
    <row r="29" spans="1:16">
      <c r="I29" s="19"/>
      <c r="J29" s="20"/>
    </row>
    <row r="30" spans="1:16">
      <c r="I30" s="19"/>
      <c r="J30" s="20"/>
    </row>
  </sheetData>
  <mergeCells count="3">
    <mergeCell ref="A3:G5"/>
    <mergeCell ref="A14:I14"/>
    <mergeCell ref="A16:J16"/>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5" activePane="bottomLeft" state="frozen"/>
      <selection pane="bottomLeft" activeCell="J20" sqref="J20"/>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5.42578125"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138</v>
      </c>
    </row>
    <row r="3" spans="1:19" ht="47.25" customHeight="1">
      <c r="A3" s="23" t="s">
        <v>5</v>
      </c>
      <c r="B3" s="23" t="s">
        <v>6</v>
      </c>
      <c r="C3" s="23" t="s">
        <v>7</v>
      </c>
      <c r="D3" s="23" t="s">
        <v>8</v>
      </c>
      <c r="E3" s="23" t="s">
        <v>109</v>
      </c>
      <c r="F3" s="23" t="s">
        <v>122</v>
      </c>
      <c r="G3" s="23" t="s">
        <v>92</v>
      </c>
      <c r="H3" s="92" t="s">
        <v>104</v>
      </c>
      <c r="I3" s="94" t="s">
        <v>120</v>
      </c>
      <c r="J3" s="94"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5"/>
      <c r="J4" s="95"/>
      <c r="K4" s="23" t="s">
        <v>9</v>
      </c>
      <c r="L4" s="23" t="s">
        <v>10</v>
      </c>
      <c r="M4" s="23" t="s">
        <v>11</v>
      </c>
      <c r="N4" s="23" t="s">
        <v>12</v>
      </c>
      <c r="O4" s="23" t="s">
        <v>13</v>
      </c>
      <c r="P4" s="23" t="s">
        <v>14</v>
      </c>
      <c r="Q4" s="23" t="s">
        <v>93</v>
      </c>
      <c r="R4" s="93"/>
    </row>
    <row r="5" spans="1:19">
      <c r="A5" s="96" t="s">
        <v>91</v>
      </c>
      <c r="B5" s="85"/>
      <c r="C5" s="85"/>
      <c r="D5" s="85"/>
      <c r="E5" s="85"/>
      <c r="F5" s="85"/>
      <c r="G5" s="85"/>
      <c r="H5" s="85"/>
      <c r="I5" s="85"/>
      <c r="J5" s="85"/>
      <c r="K5" s="85"/>
      <c r="L5" s="85"/>
      <c r="M5" s="85"/>
      <c r="N5" s="85"/>
      <c r="O5" s="85"/>
      <c r="P5" s="85"/>
      <c r="Q5" s="85"/>
      <c r="R5" s="97"/>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79814106.799999997</v>
      </c>
      <c r="L7" s="24">
        <f t="shared" ref="L7:O7" si="0">L27</f>
        <v>3156769.6</v>
      </c>
      <c r="M7" s="24">
        <f t="shared" si="0"/>
        <v>5125736.4000000004</v>
      </c>
      <c r="N7" s="24">
        <f t="shared" si="0"/>
        <v>14288036.199999999</v>
      </c>
      <c r="O7" s="24">
        <f t="shared" si="0"/>
        <v>368775.6</v>
      </c>
      <c r="P7" s="24">
        <f>SUM(K7:O7)</f>
        <v>102753424.59999999</v>
      </c>
      <c r="Q7" s="24"/>
      <c r="R7" s="24">
        <f>P7+Q7</f>
        <v>102753424.59999999</v>
      </c>
      <c r="S7" s="3"/>
    </row>
    <row r="8" spans="1:19">
      <c r="A8" s="24">
        <f>A28</f>
        <v>35620208</v>
      </c>
      <c r="B8" s="24">
        <f>B28</f>
        <v>1108766.8</v>
      </c>
      <c r="C8" s="24">
        <f>C28</f>
        <v>3103003.9</v>
      </c>
      <c r="D8" s="24">
        <f>D28</f>
        <v>5140447</v>
      </c>
      <c r="E8" s="24">
        <f>E28</f>
        <v>74445.600000000006</v>
      </c>
      <c r="F8" s="24">
        <f>SUM(A8:E8)</f>
        <v>45046871.299999997</v>
      </c>
      <c r="G8" s="24"/>
      <c r="H8" s="24">
        <f t="shared" ref="H8:H16" si="1">F8+G8</f>
        <v>45046871.299999997</v>
      </c>
      <c r="I8" s="25" t="s">
        <v>29</v>
      </c>
      <c r="J8" s="26" t="s">
        <v>3</v>
      </c>
      <c r="K8" s="24"/>
      <c r="L8" s="24"/>
      <c r="M8" s="24"/>
      <c r="N8" s="24"/>
      <c r="O8" s="24"/>
      <c r="P8" s="24"/>
      <c r="Q8" s="24"/>
      <c r="R8" s="24"/>
      <c r="S8" s="3"/>
    </row>
    <row r="9" spans="1:19" ht="23.25">
      <c r="A9" s="24"/>
      <c r="B9" s="24"/>
      <c r="C9" s="24">
        <f t="shared" ref="C9:E9" si="2">C10+C11</f>
        <v>5144127.7</v>
      </c>
      <c r="D9" s="24">
        <f t="shared" si="2"/>
        <v>31514400.600000001</v>
      </c>
      <c r="E9" s="24">
        <f t="shared" si="2"/>
        <v>692378.8</v>
      </c>
      <c r="F9" s="24">
        <f t="shared" ref="F9:F13" si="3">SUM(A9:E9)</f>
        <v>37350907.100000001</v>
      </c>
      <c r="G9" s="24"/>
      <c r="H9" s="24">
        <f t="shared" si="1"/>
        <v>37350907.100000001</v>
      </c>
      <c r="I9" s="25" t="s">
        <v>64</v>
      </c>
      <c r="J9" s="26" t="s">
        <v>67</v>
      </c>
      <c r="K9" s="24"/>
      <c r="L9" s="24"/>
      <c r="M9" s="24"/>
      <c r="N9" s="24"/>
      <c r="O9" s="24"/>
      <c r="P9" s="24"/>
      <c r="Q9" s="24"/>
      <c r="R9" s="24"/>
    </row>
    <row r="10" spans="1:19" ht="23.25" customHeight="1">
      <c r="A10" s="24"/>
      <c r="B10" s="24"/>
      <c r="C10" s="24">
        <v>2120585</v>
      </c>
      <c r="D10" s="24">
        <v>31514400.600000001</v>
      </c>
      <c r="E10" s="24">
        <v>692378.8</v>
      </c>
      <c r="F10" s="24">
        <f t="shared" si="3"/>
        <v>34327364.399999999</v>
      </c>
      <c r="G10" s="24"/>
      <c r="H10" s="24">
        <f t="shared" si="1"/>
        <v>34327364.399999999</v>
      </c>
      <c r="I10" s="25"/>
      <c r="J10" s="26" t="s">
        <v>97</v>
      </c>
      <c r="K10" s="24"/>
      <c r="L10" s="24"/>
      <c r="M10" s="24"/>
      <c r="N10" s="24"/>
      <c r="O10" s="24"/>
      <c r="P10" s="24"/>
      <c r="Q10" s="24"/>
      <c r="R10" s="24"/>
    </row>
    <row r="11" spans="1:19" ht="23.25">
      <c r="A11" s="24"/>
      <c r="B11" s="24"/>
      <c r="C11" s="24">
        <v>3023542.7</v>
      </c>
      <c r="D11" s="24"/>
      <c r="E11" s="24"/>
      <c r="F11" s="24">
        <f t="shared" si="3"/>
        <v>3023542.7</v>
      </c>
      <c r="G11" s="24"/>
      <c r="H11" s="24">
        <f t="shared" si="1"/>
        <v>3023542.7</v>
      </c>
      <c r="I11" s="25"/>
      <c r="J11" s="26" t="s">
        <v>98</v>
      </c>
      <c r="K11" s="24"/>
      <c r="L11" s="24"/>
      <c r="M11" s="24"/>
      <c r="N11" s="24"/>
      <c r="O11" s="24"/>
      <c r="P11" s="24"/>
      <c r="Q11" s="24"/>
      <c r="R11" s="24"/>
    </row>
    <row r="12" spans="1:19" ht="23.25">
      <c r="A12" s="24">
        <f>A81</f>
        <v>10175368.699999999</v>
      </c>
      <c r="B12" s="24">
        <f>B81</f>
        <v>187276.7</v>
      </c>
      <c r="C12" s="24">
        <f>C81</f>
        <v>1482021.2</v>
      </c>
      <c r="D12" s="24">
        <f>D81</f>
        <v>1205132.2</v>
      </c>
      <c r="E12" s="24">
        <f>E81</f>
        <v>41617</v>
      </c>
      <c r="F12" s="24">
        <f t="shared" si="3"/>
        <v>13091415.799999997</v>
      </c>
      <c r="G12" s="24"/>
      <c r="H12" s="24">
        <f t="shared" si="1"/>
        <v>13091415.799999997</v>
      </c>
      <c r="I12" s="25" t="s">
        <v>71</v>
      </c>
      <c r="J12" s="26" t="s">
        <v>74</v>
      </c>
      <c r="K12" s="24"/>
      <c r="L12" s="24"/>
      <c r="M12" s="24"/>
      <c r="N12" s="24"/>
      <c r="O12" s="24"/>
      <c r="P12" s="24"/>
      <c r="Q12" s="24"/>
      <c r="R12" s="24"/>
    </row>
    <row r="13" spans="1:19" ht="34.5">
      <c r="A13" s="24">
        <f>A83</f>
        <v>2577719</v>
      </c>
      <c r="B13" s="24">
        <f>B83</f>
        <v>-52264</v>
      </c>
      <c r="C13" s="24">
        <f>C83</f>
        <v>-2361.1</v>
      </c>
      <c r="D13" s="24">
        <f>D83</f>
        <v>0</v>
      </c>
      <c r="E13" s="24">
        <f>E83</f>
        <v>0</v>
      </c>
      <c r="F13" s="24">
        <f t="shared" si="3"/>
        <v>2523093.9</v>
      </c>
      <c r="G13" s="24"/>
      <c r="H13" s="24">
        <f t="shared" si="1"/>
        <v>2523093.9</v>
      </c>
      <c r="I13" s="25" t="s">
        <v>72</v>
      </c>
      <c r="J13" s="26" t="s">
        <v>75</v>
      </c>
      <c r="K13" s="24"/>
      <c r="L13" s="24"/>
      <c r="M13" s="24"/>
      <c r="N13" s="24"/>
      <c r="O13" s="24"/>
      <c r="P13" s="24"/>
      <c r="Q13" s="24"/>
      <c r="R13" s="24"/>
    </row>
    <row r="14" spans="1:19">
      <c r="A14" s="24"/>
      <c r="B14" s="24"/>
      <c r="C14" s="24"/>
      <c r="D14" s="24"/>
      <c r="E14" s="24"/>
      <c r="F14" s="24"/>
      <c r="G14" s="24">
        <f>SUM(G15:G16)</f>
        <v>23259735.600000001</v>
      </c>
      <c r="H14" s="24">
        <f t="shared" si="1"/>
        <v>23259735.600000001</v>
      </c>
      <c r="I14" s="25" t="s">
        <v>82</v>
      </c>
      <c r="J14" s="26" t="s">
        <v>89</v>
      </c>
      <c r="K14" s="24"/>
      <c r="L14" s="24"/>
      <c r="M14" s="24"/>
      <c r="N14" s="24"/>
      <c r="O14" s="24"/>
      <c r="P14" s="24"/>
      <c r="Q14" s="24"/>
      <c r="R14" s="24"/>
    </row>
    <row r="15" spans="1:19">
      <c r="A15" s="24"/>
      <c r="B15" s="24"/>
      <c r="C15" s="24"/>
      <c r="D15" s="24"/>
      <c r="E15" s="24"/>
      <c r="F15" s="24"/>
      <c r="G15" s="24">
        <v>20671011.100000001</v>
      </c>
      <c r="H15" s="24">
        <f t="shared" si="1"/>
        <v>20671011.100000001</v>
      </c>
      <c r="I15" s="25" t="s">
        <v>83</v>
      </c>
      <c r="J15" s="26" t="s">
        <v>107</v>
      </c>
      <c r="K15" s="24"/>
      <c r="L15" s="24"/>
      <c r="M15" s="24"/>
      <c r="N15" s="24"/>
      <c r="O15" s="24"/>
      <c r="P15" s="24"/>
      <c r="Q15" s="24"/>
      <c r="R15" s="24"/>
    </row>
    <row r="16" spans="1:19">
      <c r="A16" s="24"/>
      <c r="B16" s="24"/>
      <c r="C16" s="24"/>
      <c r="D16" s="24"/>
      <c r="E16" s="24"/>
      <c r="F16" s="24"/>
      <c r="G16" s="24">
        <v>2588724.5</v>
      </c>
      <c r="H16" s="24">
        <f t="shared" si="1"/>
        <v>2588724.5</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16012952.600000001</v>
      </c>
      <c r="R17" s="24">
        <f>P17+Q17</f>
        <v>16012952.600000001</v>
      </c>
    </row>
    <row r="18" spans="1:18">
      <c r="A18" s="24"/>
      <c r="B18" s="24"/>
      <c r="C18" s="24"/>
      <c r="D18" s="24"/>
      <c r="E18" s="24"/>
      <c r="F18" s="24"/>
      <c r="G18" s="24"/>
      <c r="H18" s="24"/>
      <c r="I18" s="25" t="s">
        <v>80</v>
      </c>
      <c r="J18" s="26" t="s">
        <v>105</v>
      </c>
      <c r="K18" s="24"/>
      <c r="L18" s="24"/>
      <c r="M18" s="24"/>
      <c r="N18" s="24"/>
      <c r="O18" s="24"/>
      <c r="P18" s="24"/>
      <c r="Q18" s="24">
        <v>11864628.300000001</v>
      </c>
      <c r="R18" s="24">
        <f>P18+Q18</f>
        <v>11864628.300000001</v>
      </c>
    </row>
    <row r="19" spans="1:18">
      <c r="A19" s="24"/>
      <c r="B19" s="24"/>
      <c r="C19" s="24"/>
      <c r="D19" s="24"/>
      <c r="E19" s="24"/>
      <c r="F19" s="24"/>
      <c r="G19" s="24"/>
      <c r="H19" s="24"/>
      <c r="I19" s="25" t="s">
        <v>81</v>
      </c>
      <c r="J19" s="26" t="s">
        <v>106</v>
      </c>
      <c r="K19" s="24"/>
      <c r="L19" s="24"/>
      <c r="M19" s="24"/>
      <c r="N19" s="24"/>
      <c r="O19" s="24"/>
      <c r="P19" s="24"/>
      <c r="Q19" s="24">
        <v>4148324.3</v>
      </c>
      <c r="R19" s="24">
        <f>P19+Q19</f>
        <v>4148324.3</v>
      </c>
    </row>
    <row r="20" spans="1:18">
      <c r="A20" s="24"/>
      <c r="B20" s="24"/>
      <c r="C20" s="24"/>
      <c r="D20" s="24"/>
      <c r="E20" s="24"/>
      <c r="F20" s="24"/>
      <c r="G20" s="24"/>
      <c r="H20" s="24"/>
      <c r="I20" s="25" t="s">
        <v>77</v>
      </c>
      <c r="J20" s="26" t="s">
        <v>86</v>
      </c>
      <c r="K20" s="24"/>
      <c r="L20" s="24"/>
      <c r="M20" s="24"/>
      <c r="N20" s="24"/>
      <c r="O20" s="24"/>
      <c r="P20" s="24">
        <v>4277352.3</v>
      </c>
      <c r="Q20" s="24"/>
      <c r="R20" s="24">
        <f t="shared" ref="R20:R21" si="4">P20+Q20</f>
        <v>4277352.3</v>
      </c>
    </row>
    <row r="21" spans="1:18">
      <c r="A21" s="24"/>
      <c r="B21" s="24"/>
      <c r="C21" s="24"/>
      <c r="D21" s="24"/>
      <c r="E21" s="24"/>
      <c r="F21" s="24"/>
      <c r="G21" s="24"/>
      <c r="H21" s="24"/>
      <c r="I21" s="25" t="s">
        <v>78</v>
      </c>
      <c r="J21" s="26" t="s">
        <v>87</v>
      </c>
      <c r="K21" s="24"/>
      <c r="L21" s="24"/>
      <c r="M21" s="24"/>
      <c r="N21" s="24"/>
      <c r="O21" s="24"/>
      <c r="P21" s="24">
        <v>164369.20000000001</v>
      </c>
      <c r="Q21" s="24"/>
      <c r="R21" s="24">
        <f t="shared" si="4"/>
        <v>164369.20000000001</v>
      </c>
    </row>
    <row r="22" spans="1:18">
      <c r="A22" s="24"/>
      <c r="B22" s="24"/>
      <c r="C22" s="24"/>
      <c r="D22" s="24"/>
      <c r="E22" s="24"/>
      <c r="F22" s="24">
        <f>R7+R20-R21+R17-H8-H9-H12-H13-H14</f>
        <v>1607336.5999999866</v>
      </c>
      <c r="G22" s="24"/>
      <c r="H22" s="24">
        <f>F22</f>
        <v>1607336.5999999866</v>
      </c>
      <c r="I22" s="44"/>
      <c r="J22" s="26" t="s">
        <v>90</v>
      </c>
      <c r="K22" s="24"/>
      <c r="L22" s="24"/>
      <c r="M22" s="24"/>
      <c r="N22" s="24"/>
      <c r="O22" s="24"/>
      <c r="P22" s="24"/>
      <c r="Q22" s="24"/>
      <c r="R22" s="24"/>
    </row>
    <row r="23" spans="1:18">
      <c r="A23" s="24"/>
      <c r="B23" s="24"/>
      <c r="C23" s="24"/>
      <c r="D23" s="24"/>
      <c r="E23" s="24"/>
      <c r="F23" s="30">
        <f>R7-H8+R20-R21</f>
        <v>61819536.399999991</v>
      </c>
      <c r="G23" s="30"/>
      <c r="H23" s="30">
        <f>F23</f>
        <v>61819536.399999991</v>
      </c>
      <c r="I23" s="44"/>
      <c r="J23" s="31" t="s">
        <v>129</v>
      </c>
      <c r="K23" s="24"/>
      <c r="L23" s="24"/>
      <c r="M23" s="24"/>
      <c r="N23" s="24"/>
      <c r="O23" s="24"/>
      <c r="P23" s="24"/>
      <c r="Q23" s="24"/>
      <c r="R23" s="24"/>
    </row>
    <row r="24" spans="1:18">
      <c r="A24" s="24"/>
      <c r="B24" s="24"/>
      <c r="C24" s="24"/>
      <c r="D24" s="24"/>
      <c r="E24" s="24"/>
      <c r="F24" s="30">
        <f>F23-H82</f>
        <v>55425078.999999993</v>
      </c>
      <c r="G24" s="30"/>
      <c r="H24" s="30">
        <f>F24</f>
        <v>55425078.999999993</v>
      </c>
      <c r="I24" s="44"/>
      <c r="J24" s="31" t="s">
        <v>130</v>
      </c>
      <c r="K24" s="24"/>
      <c r="L24" s="24"/>
      <c r="M24" s="24"/>
      <c r="N24" s="24"/>
      <c r="O24" s="24"/>
      <c r="P24" s="24"/>
      <c r="Q24" s="24"/>
      <c r="R24" s="24"/>
    </row>
    <row r="25" spans="1:18">
      <c r="A25" s="96" t="s">
        <v>0</v>
      </c>
      <c r="B25" s="85"/>
      <c r="C25" s="85"/>
      <c r="D25" s="85"/>
      <c r="E25" s="85"/>
      <c r="F25" s="85"/>
      <c r="G25" s="85"/>
      <c r="H25" s="85"/>
      <c r="I25" s="85"/>
      <c r="J25" s="85"/>
      <c r="K25" s="85"/>
      <c r="L25" s="85"/>
      <c r="M25" s="85"/>
      <c r="N25" s="85"/>
      <c r="O25" s="85"/>
      <c r="P25" s="85"/>
      <c r="Q25" s="85"/>
      <c r="R25" s="97"/>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79814106.799999997</v>
      </c>
      <c r="L27" s="24">
        <v>3156769.6</v>
      </c>
      <c r="M27" s="24">
        <v>5125736.4000000004</v>
      </c>
      <c r="N27" s="24">
        <v>14288036.199999999</v>
      </c>
      <c r="O27" s="24">
        <v>368775.6</v>
      </c>
      <c r="P27" s="24">
        <f>SUM(K27:O27)</f>
        <v>102753424.59999999</v>
      </c>
      <c r="R27" s="24">
        <f>P27+Q27</f>
        <v>102753424.59999999</v>
      </c>
    </row>
    <row r="28" spans="1:18">
      <c r="A28" s="24">
        <v>35620208</v>
      </c>
      <c r="B28" s="24">
        <v>1108766.8</v>
      </c>
      <c r="C28" s="24">
        <v>3103003.9</v>
      </c>
      <c r="D28" s="24">
        <v>5140447</v>
      </c>
      <c r="E28" s="24">
        <v>74445.600000000006</v>
      </c>
      <c r="F28" s="24">
        <f>SUM(A28:E28)</f>
        <v>45046871.299999997</v>
      </c>
      <c r="G28" s="24"/>
      <c r="H28" s="24">
        <f>F28+G28</f>
        <v>45046871.299999997</v>
      </c>
      <c r="I28" s="28" t="s">
        <v>29</v>
      </c>
      <c r="J28" s="32" t="s">
        <v>3</v>
      </c>
    </row>
    <row r="29" spans="1:18" ht="22.5">
      <c r="A29" s="30">
        <f>K27-A28</f>
        <v>44193898.799999997</v>
      </c>
      <c r="B29" s="30">
        <f>L27-B28</f>
        <v>2048002.8</v>
      </c>
      <c r="C29" s="30">
        <f>M27-C28</f>
        <v>2022732.5000000005</v>
      </c>
      <c r="D29" s="30">
        <f>N27-D28</f>
        <v>9147589.1999999993</v>
      </c>
      <c r="E29" s="30">
        <f>O27-E28</f>
        <v>294330</v>
      </c>
      <c r="F29" s="30">
        <f>SUM(A29:E29)</f>
        <v>57706553.299999997</v>
      </c>
      <c r="H29" s="30">
        <f>F29+G29</f>
        <v>57706553.299999997</v>
      </c>
      <c r="I29" s="33" t="s">
        <v>20</v>
      </c>
      <c r="J29" s="34" t="s">
        <v>4</v>
      </c>
    </row>
    <row r="30" spans="1:18">
      <c r="A30" s="30">
        <f>A29-A82</f>
        <v>38982881.599999994</v>
      </c>
      <c r="B30" s="30">
        <f t="shared" ref="B30:E30" si="5">B29-B82</f>
        <v>1970743.7</v>
      </c>
      <c r="C30" s="30">
        <f t="shared" si="5"/>
        <v>1628567.6000000006</v>
      </c>
      <c r="D30" s="30">
        <f t="shared" si="5"/>
        <v>8443733.8999999985</v>
      </c>
      <c r="E30" s="30">
        <f t="shared" si="5"/>
        <v>286169.09999999998</v>
      </c>
      <c r="F30" s="30">
        <f>SUM(A30:E30)</f>
        <v>51312095.899999999</v>
      </c>
      <c r="H30" s="30">
        <f>F30+G30</f>
        <v>51312095.899999999</v>
      </c>
      <c r="I30" s="33" t="s">
        <v>123</v>
      </c>
      <c r="J30" s="34" t="s">
        <v>128</v>
      </c>
    </row>
    <row r="31" spans="1:18">
      <c r="A31" s="96" t="s">
        <v>15</v>
      </c>
      <c r="B31" s="85"/>
      <c r="C31" s="85"/>
      <c r="D31" s="85"/>
      <c r="E31" s="85"/>
      <c r="F31" s="85"/>
      <c r="G31" s="85"/>
      <c r="H31" s="85"/>
      <c r="I31" s="85"/>
      <c r="J31" s="85"/>
      <c r="K31" s="85"/>
      <c r="L31" s="85"/>
      <c r="M31" s="85"/>
      <c r="N31" s="85"/>
      <c r="O31" s="85"/>
      <c r="P31" s="85"/>
      <c r="Q31" s="85"/>
      <c r="R31" s="97"/>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44193898.799999997</v>
      </c>
      <c r="L33" s="24">
        <f t="shared" ref="L33:O33" si="6">B29</f>
        <v>2048002.8</v>
      </c>
      <c r="M33" s="24">
        <f t="shared" si="6"/>
        <v>2022732.5000000005</v>
      </c>
      <c r="N33" s="24">
        <f t="shared" si="6"/>
        <v>9147589.1999999993</v>
      </c>
      <c r="O33" s="24">
        <f t="shared" si="6"/>
        <v>294330</v>
      </c>
      <c r="P33" s="24">
        <f>SUM(K33:O33)</f>
        <v>57706553.299999997</v>
      </c>
      <c r="R33" s="24">
        <f>P33+Q33</f>
        <v>57706553.299999997</v>
      </c>
    </row>
    <row r="34" spans="1:20" ht="23.25">
      <c r="A34" s="24">
        <f>A35+A36</f>
        <v>15154868.699999999</v>
      </c>
      <c r="B34" s="24">
        <f t="shared" ref="B34" si="7">B35+B36</f>
        <v>717271.79999999993</v>
      </c>
      <c r="C34" s="24">
        <f t="shared" ref="C34" si="8">C35+C36</f>
        <v>1625738.3</v>
      </c>
      <c r="D34" s="24">
        <f t="shared" ref="D34" si="9">D35+D36</f>
        <v>1098694.8999999999</v>
      </c>
      <c r="E34" s="24">
        <f t="shared" ref="E34" si="10">E35+E36</f>
        <v>228944.7</v>
      </c>
      <c r="F34" s="24">
        <f>SUM(A34:E34)</f>
        <v>18825518.399999999</v>
      </c>
      <c r="G34" s="24"/>
      <c r="H34" s="24">
        <f>F34+G34</f>
        <v>18825518.399999999</v>
      </c>
      <c r="I34" s="28" t="s">
        <v>21</v>
      </c>
      <c r="J34" s="29" t="s">
        <v>17</v>
      </c>
      <c r="K34" s="24"/>
      <c r="L34" s="24"/>
      <c r="M34" s="24"/>
      <c r="N34" s="24"/>
      <c r="O34" s="24"/>
      <c r="P34" s="24"/>
    </row>
    <row r="35" spans="1:20">
      <c r="A35" s="24">
        <v>14280011.199999999</v>
      </c>
      <c r="B35" s="24">
        <v>657832.1</v>
      </c>
      <c r="C35" s="24">
        <v>1454470.2</v>
      </c>
      <c r="D35" s="24">
        <v>1098694.8999999999</v>
      </c>
      <c r="E35" s="24">
        <v>222523.6</v>
      </c>
      <c r="F35" s="24">
        <f t="shared" ref="F35:F39" si="11">SUM(A35:E35)</f>
        <v>17713532</v>
      </c>
      <c r="H35" s="24">
        <f t="shared" ref="H35:H38" si="12">F35+G35</f>
        <v>17713532</v>
      </c>
      <c r="I35" s="28" t="s">
        <v>22</v>
      </c>
      <c r="J35" s="29" t="s">
        <v>99</v>
      </c>
    </row>
    <row r="36" spans="1:20" ht="23.25">
      <c r="A36" s="24">
        <f>A37+A38</f>
        <v>874857.5</v>
      </c>
      <c r="B36" s="24">
        <f t="shared" ref="B36" si="13">B37+B38</f>
        <v>59439.700000000004</v>
      </c>
      <c r="C36" s="24">
        <f t="shared" ref="C36" si="14">C37+C38</f>
        <v>171268.1</v>
      </c>
      <c r="D36" s="24">
        <f t="shared" ref="D36" si="15">D37+D38</f>
        <v>0</v>
      </c>
      <c r="E36" s="24">
        <f t="shared" ref="E36" si="16">E37+E38</f>
        <v>6421.0999999999995</v>
      </c>
      <c r="F36" s="24">
        <f t="shared" si="11"/>
        <v>1111986.4000000001</v>
      </c>
      <c r="H36" s="24">
        <f t="shared" si="12"/>
        <v>1111986.4000000001</v>
      </c>
      <c r="I36" s="28" t="s">
        <v>23</v>
      </c>
      <c r="J36" s="29" t="s">
        <v>100</v>
      </c>
      <c r="K36" s="24"/>
      <c r="L36" s="24"/>
      <c r="M36" s="24"/>
      <c r="N36" s="24"/>
      <c r="O36" s="24"/>
      <c r="P36" s="24"/>
    </row>
    <row r="37" spans="1:20">
      <c r="A37" s="24">
        <v>757626.6</v>
      </c>
      <c r="B37" s="24">
        <v>54327.9</v>
      </c>
      <c r="C37" s="24">
        <v>169898</v>
      </c>
      <c r="D37" s="24">
        <v>0</v>
      </c>
      <c r="E37" s="24">
        <v>5926.7</v>
      </c>
      <c r="F37" s="24">
        <f t="shared" si="11"/>
        <v>987779.2</v>
      </c>
      <c r="H37" s="24">
        <f t="shared" si="12"/>
        <v>987779.2</v>
      </c>
      <c r="I37" s="28" t="s">
        <v>24</v>
      </c>
      <c r="J37" s="29" t="s">
        <v>101</v>
      </c>
      <c r="S37" s="3"/>
    </row>
    <row r="38" spans="1:20" ht="23.25">
      <c r="A38" s="24">
        <v>117230.9</v>
      </c>
      <c r="B38" s="24">
        <v>5111.8</v>
      </c>
      <c r="C38" s="24">
        <v>1370.1</v>
      </c>
      <c r="D38" s="24">
        <v>0</v>
      </c>
      <c r="E38" s="24">
        <v>494.4</v>
      </c>
      <c r="F38" s="24">
        <f t="shared" si="11"/>
        <v>124207.2</v>
      </c>
      <c r="H38" s="24">
        <f t="shared" si="12"/>
        <v>124207.2</v>
      </c>
      <c r="I38" s="28" t="s">
        <v>25</v>
      </c>
      <c r="J38" s="29" t="s">
        <v>102</v>
      </c>
    </row>
    <row r="39" spans="1:20">
      <c r="A39" s="24">
        <v>550216</v>
      </c>
      <c r="B39" s="24">
        <v>17569</v>
      </c>
      <c r="C39" s="24">
        <v>2829.3</v>
      </c>
      <c r="D39" s="24">
        <v>41538</v>
      </c>
      <c r="E39" s="24">
        <v>1398.2</v>
      </c>
      <c r="F39" s="24">
        <f t="shared" si="11"/>
        <v>613550.5</v>
      </c>
      <c r="G39" s="24"/>
      <c r="H39" s="24">
        <f>F39+G39</f>
        <v>613550.5</v>
      </c>
      <c r="I39" s="28" t="s">
        <v>26</v>
      </c>
      <c r="J39" s="29" t="s">
        <v>18</v>
      </c>
      <c r="S39" s="3"/>
    </row>
    <row r="40" spans="1:20" ht="23.25">
      <c r="A40" s="30">
        <f>K33-A34-A39</f>
        <v>28488814.099999998</v>
      </c>
      <c r="B40" s="30">
        <f>L33-B34-B39</f>
        <v>1313162</v>
      </c>
      <c r="C40" s="30">
        <f>M33-C34-C39</f>
        <v>394164.90000000043</v>
      </c>
      <c r="D40" s="30">
        <f>N33-D34-D39</f>
        <v>8007356.2999999989</v>
      </c>
      <c r="E40" s="30">
        <f>O33-E34-E39</f>
        <v>63987.099999999991</v>
      </c>
      <c r="F40" s="30">
        <f>SUM(A40:E40)</f>
        <v>38267484.399999999</v>
      </c>
      <c r="G40" s="24"/>
      <c r="H40" s="30">
        <f>F40+G40</f>
        <v>38267484.399999999</v>
      </c>
      <c r="I40" s="33" t="s">
        <v>27</v>
      </c>
      <c r="J40" s="35" t="s">
        <v>19</v>
      </c>
      <c r="S40" s="3"/>
      <c r="T40" s="3"/>
    </row>
    <row r="41" spans="1:20" ht="23.25">
      <c r="A41" s="30">
        <f>A40-A82</f>
        <v>23277796.899999999</v>
      </c>
      <c r="B41" s="30">
        <f t="shared" ref="B41:E41" si="17">B40-B82</f>
        <v>1235902.8999999999</v>
      </c>
      <c r="C41" s="30">
        <f t="shared" si="17"/>
        <v>0</v>
      </c>
      <c r="D41" s="30">
        <f t="shared" si="17"/>
        <v>7303500.9999999991</v>
      </c>
      <c r="E41" s="30">
        <f t="shared" si="17"/>
        <v>55826.19999999999</v>
      </c>
      <c r="F41" s="30">
        <f>SUM(A41:E41)</f>
        <v>31873026.999999996</v>
      </c>
      <c r="G41" s="24"/>
      <c r="H41" s="30">
        <f>F41+G41</f>
        <v>31873026.999999996</v>
      </c>
      <c r="I41" s="33" t="s">
        <v>124</v>
      </c>
      <c r="J41" s="35" t="s">
        <v>131</v>
      </c>
      <c r="S41" s="3"/>
      <c r="T41" s="3"/>
    </row>
    <row r="42" spans="1:20">
      <c r="A42" s="96" t="s">
        <v>30</v>
      </c>
      <c r="B42" s="85"/>
      <c r="C42" s="85"/>
      <c r="D42" s="85"/>
      <c r="E42" s="85"/>
      <c r="F42" s="85"/>
      <c r="G42" s="85"/>
      <c r="H42" s="85"/>
      <c r="I42" s="85"/>
      <c r="J42" s="85"/>
      <c r="K42" s="85"/>
      <c r="L42" s="85"/>
      <c r="M42" s="85"/>
      <c r="N42" s="85"/>
      <c r="O42" s="85"/>
      <c r="P42" s="85"/>
      <c r="Q42" s="85"/>
      <c r="R42" s="97"/>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28488814.099999998</v>
      </c>
      <c r="L44" s="24">
        <f t="shared" ref="L44:O44" si="18">B40</f>
        <v>1313162</v>
      </c>
      <c r="M44" s="24">
        <f t="shared" si="18"/>
        <v>394164.90000000043</v>
      </c>
      <c r="N44" s="24">
        <f t="shared" si="18"/>
        <v>8007356.2999999989</v>
      </c>
      <c r="O44" s="24">
        <f t="shared" si="18"/>
        <v>63987.099999999991</v>
      </c>
      <c r="P44" s="24">
        <f>SUM(K44:O44)</f>
        <v>38267484.399999999</v>
      </c>
      <c r="R44" s="24">
        <f>P44+Q44</f>
        <v>38267484.399999999</v>
      </c>
    </row>
    <row r="45" spans="1:20">
      <c r="F45" s="24"/>
      <c r="G45" s="24">
        <v>1337.5</v>
      </c>
      <c r="I45" s="28" t="s">
        <v>21</v>
      </c>
      <c r="J45" s="29" t="s">
        <v>35</v>
      </c>
      <c r="N45" s="24">
        <v>18278075.199999999</v>
      </c>
      <c r="P45" s="24">
        <f>SUM(K45:O45)</f>
        <v>18278075.199999999</v>
      </c>
      <c r="Q45" s="24">
        <v>548780.69999999995</v>
      </c>
      <c r="R45" s="24">
        <f>P45+Q45</f>
        <v>18826855.899999999</v>
      </c>
    </row>
    <row r="46" spans="1:20" ht="25.5" customHeight="1">
      <c r="G46" s="45"/>
      <c r="I46" s="28" t="s">
        <v>31</v>
      </c>
      <c r="J46" s="29" t="s">
        <v>36</v>
      </c>
      <c r="M46" s="24">
        <v>4890902.8</v>
      </c>
      <c r="P46" s="24">
        <f t="shared" ref="P46:P47" si="19">SUM(K46:O46)</f>
        <v>4890902.8</v>
      </c>
      <c r="Q46" s="45"/>
      <c r="R46" s="24">
        <f t="shared" ref="R46:R48" si="20">P46+Q46</f>
        <v>4890902.8</v>
      </c>
    </row>
    <row r="47" spans="1:20" ht="23.25">
      <c r="G47" s="45"/>
      <c r="I47" s="28" t="s">
        <v>32</v>
      </c>
      <c r="J47" s="29" t="s">
        <v>37</v>
      </c>
      <c r="M47" s="24">
        <v>164369.20000000001</v>
      </c>
      <c r="P47" s="24">
        <f t="shared" si="19"/>
        <v>164369.20000000001</v>
      </c>
      <c r="Q47" s="45"/>
      <c r="R47" s="24">
        <f t="shared" si="20"/>
        <v>164369.20000000001</v>
      </c>
    </row>
    <row r="48" spans="1:20">
      <c r="A48" s="24">
        <v>10231393.5</v>
      </c>
      <c r="B48" s="24">
        <v>3169289.5</v>
      </c>
      <c r="C48" s="24">
        <v>608301.4</v>
      </c>
      <c r="D48" s="24">
        <v>196683.4</v>
      </c>
      <c r="E48" s="24">
        <v>0</v>
      </c>
      <c r="F48" s="24">
        <f>SUM(A48:E48)</f>
        <v>14205667.800000001</v>
      </c>
      <c r="G48" s="24">
        <v>853780.4</v>
      </c>
      <c r="H48" s="24">
        <f>F48+G48</f>
        <v>15059448.200000001</v>
      </c>
      <c r="I48" s="28" t="s">
        <v>33</v>
      </c>
      <c r="J48" s="29" t="s">
        <v>103</v>
      </c>
      <c r="K48" s="24">
        <v>2377088.6</v>
      </c>
      <c r="L48" s="24">
        <v>2334062.7000000002</v>
      </c>
      <c r="M48" s="24">
        <v>2058679.7</v>
      </c>
      <c r="N48" s="24">
        <v>351290.2</v>
      </c>
      <c r="O48" s="24">
        <v>507.9</v>
      </c>
      <c r="P48" s="24">
        <f>SUM(K48:O48)</f>
        <v>7121629.1000000015</v>
      </c>
      <c r="Q48" s="24">
        <v>7937819.0999999996</v>
      </c>
      <c r="R48" s="24">
        <f t="shared" si="20"/>
        <v>15059448.200000001</v>
      </c>
    </row>
    <row r="49" spans="1:20">
      <c r="A49" s="30">
        <f>K44+K45+K46-K47+K48-A48</f>
        <v>20634509.199999999</v>
      </c>
      <c r="B49" s="30">
        <f>L44+L45+L46-L47+L48-B48</f>
        <v>477935.20000000019</v>
      </c>
      <c r="C49" s="30">
        <f>M44+M45+M46-M47+M48-C48</f>
        <v>6571076.7999999998</v>
      </c>
      <c r="D49" s="30">
        <f>N44+N45+N46-N47+N48-D48</f>
        <v>26440038.300000001</v>
      </c>
      <c r="E49" s="30">
        <f>O44+O45+O46-O47+O48-E48</f>
        <v>64494.999999999993</v>
      </c>
      <c r="F49" s="30">
        <f>SUM(A49:E49)</f>
        <v>54188054.5</v>
      </c>
      <c r="H49" s="30">
        <f>F49+G49</f>
        <v>54188054.5</v>
      </c>
      <c r="I49" s="33" t="s">
        <v>34</v>
      </c>
      <c r="J49" s="35" t="s">
        <v>38</v>
      </c>
    </row>
    <row r="50" spans="1:20">
      <c r="A50" s="30">
        <f>A49-A82</f>
        <v>15423492</v>
      </c>
      <c r="B50" s="30">
        <f t="shared" ref="B50:E50" si="21">B49-B82</f>
        <v>400676.10000000021</v>
      </c>
      <c r="C50" s="30">
        <f t="shared" si="21"/>
        <v>6176911.8999999994</v>
      </c>
      <c r="D50" s="30">
        <f t="shared" si="21"/>
        <v>25736183</v>
      </c>
      <c r="E50" s="30">
        <f t="shared" si="21"/>
        <v>56334.099999999991</v>
      </c>
      <c r="F50" s="30">
        <f>SUM(A50:E50)</f>
        <v>47793597.100000001</v>
      </c>
      <c r="H50" s="30">
        <f>F50+G50</f>
        <v>47793597.100000001</v>
      </c>
      <c r="I50" s="33" t="s">
        <v>125</v>
      </c>
      <c r="J50" s="35" t="s">
        <v>132</v>
      </c>
    </row>
    <row r="51" spans="1:20" ht="15" customHeight="1">
      <c r="A51" s="98" t="s">
        <v>39</v>
      </c>
      <c r="B51" s="82"/>
      <c r="C51" s="82"/>
      <c r="D51" s="82"/>
      <c r="E51" s="82"/>
      <c r="F51" s="82"/>
      <c r="G51" s="82"/>
      <c r="H51" s="82"/>
      <c r="I51" s="82"/>
      <c r="J51" s="82"/>
      <c r="K51" s="82"/>
      <c r="L51" s="82"/>
      <c r="M51" s="82"/>
      <c r="N51" s="82"/>
      <c r="O51" s="82"/>
      <c r="P51" s="82"/>
      <c r="Q51" s="82"/>
      <c r="R51" s="99"/>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20634509.199999999</v>
      </c>
      <c r="L53" s="24">
        <f t="shared" ref="L53:O53" si="22">B49</f>
        <v>477935.20000000019</v>
      </c>
      <c r="M53" s="24">
        <f t="shared" si="22"/>
        <v>6571076.7999999998</v>
      </c>
      <c r="N53" s="24">
        <f t="shared" si="22"/>
        <v>26440038.300000001</v>
      </c>
      <c r="O53" s="24">
        <f t="shared" si="22"/>
        <v>64494.999999999993</v>
      </c>
      <c r="P53" s="24">
        <f>SUM(K53:O53)</f>
        <v>54188054.5</v>
      </c>
      <c r="R53" s="24">
        <f>P53+Q53</f>
        <v>54188054.5</v>
      </c>
    </row>
    <row r="54" spans="1:20">
      <c r="A54" s="24">
        <f>A55+A56+A57+A58</f>
        <v>3493374.8000000003</v>
      </c>
      <c r="B54" s="24">
        <f t="shared" ref="B54:E54" si="23">B55+B56+B57+B58</f>
        <v>398743.1</v>
      </c>
      <c r="C54" s="24">
        <f t="shared" si="23"/>
        <v>7916297.7999999998</v>
      </c>
      <c r="D54" s="24">
        <f t="shared" si="23"/>
        <v>2963244.4</v>
      </c>
      <c r="E54" s="24">
        <f t="shared" si="23"/>
        <v>285.5</v>
      </c>
      <c r="F54" s="24">
        <f>SUM(A54:E54)</f>
        <v>14771945.6</v>
      </c>
      <c r="G54" s="24">
        <v>1030576.1</v>
      </c>
      <c r="H54" s="24">
        <f>F54+G54</f>
        <v>15802521.699999999</v>
      </c>
      <c r="I54" s="28"/>
      <c r="J54" s="29" t="s">
        <v>48</v>
      </c>
      <c r="K54" s="24">
        <f>K55+K56+K57+K58</f>
        <v>154300.5</v>
      </c>
      <c r="L54" s="24">
        <f t="shared" ref="L54:O54" si="24">L55+L56+L57+L58</f>
        <v>1038939.3</v>
      </c>
      <c r="M54" s="24">
        <f t="shared" si="24"/>
        <v>9606118.3999999985</v>
      </c>
      <c r="N54" s="24">
        <f t="shared" si="24"/>
        <v>4296325.9000000004</v>
      </c>
      <c r="O54" s="24">
        <f t="shared" si="24"/>
        <v>494.4</v>
      </c>
      <c r="P54" s="24">
        <f t="shared" ref="P54:P62" si="25">SUM(K54:O54)</f>
        <v>15096178.5</v>
      </c>
      <c r="Q54" s="24">
        <v>706343.2</v>
      </c>
      <c r="R54" s="24">
        <f t="shared" ref="R54:R62" si="26">P54+Q54</f>
        <v>15802521.699999999</v>
      </c>
      <c r="S54" s="3"/>
    </row>
    <row r="55" spans="1:20" ht="23.25">
      <c r="A55" s="24">
        <v>3296503.2</v>
      </c>
      <c r="B55" s="24">
        <v>151246.9</v>
      </c>
      <c r="C55" s="24"/>
      <c r="D55" s="24">
        <v>526098.4</v>
      </c>
      <c r="E55" s="24"/>
      <c r="F55" s="24">
        <f t="shared" ref="F55:F57" si="27">SUM(A55:E55)</f>
        <v>3973848.5</v>
      </c>
      <c r="H55" s="24">
        <f t="shared" ref="H55:H57" si="28">F55+G55</f>
        <v>3973848.5</v>
      </c>
      <c r="I55" s="28" t="s">
        <v>40</v>
      </c>
      <c r="J55" s="29" t="s">
        <v>49</v>
      </c>
      <c r="M55" s="24">
        <v>4140120.4</v>
      </c>
      <c r="P55" s="24">
        <f t="shared" si="25"/>
        <v>4140120.4</v>
      </c>
      <c r="R55" s="24">
        <f t="shared" si="26"/>
        <v>4140120.4</v>
      </c>
      <c r="S55" s="3"/>
      <c r="T55" s="3"/>
    </row>
    <row r="56" spans="1:20" ht="23.25">
      <c r="A56" s="24"/>
      <c r="B56" s="24"/>
      <c r="C56" s="24"/>
      <c r="D56" s="24">
        <v>1924485</v>
      </c>
      <c r="E56" s="24"/>
      <c r="F56" s="24">
        <f t="shared" si="27"/>
        <v>1924485</v>
      </c>
      <c r="H56" s="24">
        <f t="shared" si="28"/>
        <v>1924485</v>
      </c>
      <c r="I56" s="28" t="s">
        <v>41</v>
      </c>
      <c r="J56" s="29" t="s">
        <v>50</v>
      </c>
      <c r="K56" s="24">
        <v>117230.9</v>
      </c>
      <c r="L56" s="24">
        <v>857127.8</v>
      </c>
      <c r="M56" s="24">
        <v>949631.9</v>
      </c>
      <c r="N56" s="24">
        <v>0</v>
      </c>
      <c r="O56" s="24">
        <v>494.4</v>
      </c>
      <c r="P56" s="24">
        <f t="shared" si="25"/>
        <v>1924485</v>
      </c>
      <c r="R56" s="24">
        <f t="shared" si="26"/>
        <v>1924485</v>
      </c>
      <c r="T56" s="3"/>
    </row>
    <row r="57" spans="1:20" ht="34.5">
      <c r="A57" s="24"/>
      <c r="B57" s="24">
        <v>142557.20000000001</v>
      </c>
      <c r="C57" s="24">
        <v>3820821</v>
      </c>
      <c r="D57" s="24"/>
      <c r="E57" s="24"/>
      <c r="F57" s="24">
        <f t="shared" si="27"/>
        <v>3963378.2</v>
      </c>
      <c r="H57" s="24">
        <f t="shared" si="28"/>
        <v>3963378.2</v>
      </c>
      <c r="I57" s="28" t="s">
        <v>42</v>
      </c>
      <c r="J57" s="29" t="s">
        <v>51</v>
      </c>
      <c r="N57" s="24">
        <v>3963378.2</v>
      </c>
      <c r="P57" s="24">
        <f t="shared" si="25"/>
        <v>3963378.2</v>
      </c>
      <c r="R57" s="24">
        <f t="shared" si="26"/>
        <v>3963378.2</v>
      </c>
    </row>
    <row r="58" spans="1:20">
      <c r="A58" s="24">
        <f>A59+A60+A61+A62</f>
        <v>196871.59999999998</v>
      </c>
      <c r="B58" s="24">
        <f t="shared" ref="B58:E58" si="29">B59+B60+B61+B62</f>
        <v>104939</v>
      </c>
      <c r="C58" s="24">
        <f t="shared" si="29"/>
        <v>4095476.8</v>
      </c>
      <c r="D58" s="24">
        <f t="shared" si="29"/>
        <v>512661</v>
      </c>
      <c r="E58" s="24">
        <f t="shared" si="29"/>
        <v>285.5</v>
      </c>
      <c r="F58" s="24">
        <f>SUM(A58:E58)</f>
        <v>4910233.8999999994</v>
      </c>
      <c r="G58" s="24"/>
      <c r="H58" s="24">
        <f>F58+G58</f>
        <v>4910233.8999999994</v>
      </c>
      <c r="I58" s="28" t="s">
        <v>43</v>
      </c>
      <c r="J58" s="36" t="s">
        <v>52</v>
      </c>
      <c r="K58" s="24">
        <f>K59+K60+K61+K62</f>
        <v>37069.599999999999</v>
      </c>
      <c r="L58" s="24">
        <f t="shared" ref="L58:O58" si="30">L59+L60+L61+L62</f>
        <v>181811.5</v>
      </c>
      <c r="M58" s="24">
        <f t="shared" si="30"/>
        <v>4516366.0999999996</v>
      </c>
      <c r="N58" s="24">
        <f t="shared" si="30"/>
        <v>332947.7</v>
      </c>
      <c r="O58" s="24">
        <f t="shared" si="30"/>
        <v>0</v>
      </c>
      <c r="P58" s="24">
        <f t="shared" si="25"/>
        <v>5068194.8999999994</v>
      </c>
      <c r="R58" s="24">
        <f t="shared" si="26"/>
        <v>5068194.8999999994</v>
      </c>
    </row>
    <row r="59" spans="1:20" ht="34.5">
      <c r="A59" s="24">
        <v>46339.8</v>
      </c>
      <c r="B59" s="24">
        <v>3766.6</v>
      </c>
      <c r="C59" s="24">
        <v>0</v>
      </c>
      <c r="D59" s="24">
        <v>125613.5</v>
      </c>
      <c r="E59" s="24">
        <v>0</v>
      </c>
      <c r="F59" s="24">
        <f t="shared" ref="F59:F62" si="31">SUM(A59:E59)</f>
        <v>175719.9</v>
      </c>
      <c r="H59" s="24">
        <f t="shared" ref="H59:H62" si="32">F59+G59</f>
        <v>175719.9</v>
      </c>
      <c r="I59" s="28" t="s">
        <v>44</v>
      </c>
      <c r="J59" s="29" t="s">
        <v>53</v>
      </c>
      <c r="L59" s="24">
        <v>175719.9</v>
      </c>
      <c r="P59" s="24">
        <f t="shared" si="25"/>
        <v>175719.9</v>
      </c>
      <c r="R59" s="24">
        <f t="shared" si="26"/>
        <v>175719.9</v>
      </c>
    </row>
    <row r="60" spans="1:20" ht="23.25">
      <c r="A60" s="24">
        <v>0</v>
      </c>
      <c r="B60" s="24">
        <v>99060</v>
      </c>
      <c r="C60" s="24">
        <v>0</v>
      </c>
      <c r="D60" s="24">
        <v>0</v>
      </c>
      <c r="E60" s="24">
        <v>0</v>
      </c>
      <c r="F60" s="24">
        <f t="shared" si="31"/>
        <v>99060</v>
      </c>
      <c r="H60" s="24">
        <f t="shared" si="32"/>
        <v>99060</v>
      </c>
      <c r="I60" s="28" t="s">
        <v>45</v>
      </c>
      <c r="J60" s="29" t="s">
        <v>54</v>
      </c>
      <c r="K60" s="24">
        <v>10035.4</v>
      </c>
      <c r="L60" s="24">
        <v>6091.6</v>
      </c>
      <c r="M60" s="24">
        <v>0</v>
      </c>
      <c r="N60" s="24">
        <v>63614.2</v>
      </c>
      <c r="O60" s="24">
        <v>0</v>
      </c>
      <c r="P60" s="24">
        <f t="shared" si="25"/>
        <v>79741.2</v>
      </c>
      <c r="R60" s="24">
        <f t="shared" si="26"/>
        <v>79741.2</v>
      </c>
    </row>
    <row r="61" spans="1:20" ht="34.5">
      <c r="A61" s="24"/>
      <c r="B61" s="24"/>
      <c r="C61" s="24">
        <v>3568910.4</v>
      </c>
      <c r="F61" s="24">
        <f t="shared" si="31"/>
        <v>3568910.4</v>
      </c>
      <c r="H61" s="24">
        <f t="shared" si="32"/>
        <v>3568910.4</v>
      </c>
      <c r="I61" s="28" t="s">
        <v>112</v>
      </c>
      <c r="J61" s="29" t="s">
        <v>113</v>
      </c>
      <c r="M61" s="24">
        <v>3568910.4</v>
      </c>
      <c r="P61" s="24"/>
      <c r="R61" s="24"/>
    </row>
    <row r="62" spans="1:20">
      <c r="A62" s="24">
        <v>150531.79999999999</v>
      </c>
      <c r="B62" s="24">
        <v>2112.4</v>
      </c>
      <c r="C62" s="24">
        <v>526566.40000000002</v>
      </c>
      <c r="D62" s="24">
        <v>387047.5</v>
      </c>
      <c r="E62" s="24">
        <v>285.5</v>
      </c>
      <c r="F62" s="24">
        <f t="shared" si="31"/>
        <v>1066543.6000000001</v>
      </c>
      <c r="H62" s="24">
        <f t="shared" si="32"/>
        <v>1066543.6000000001</v>
      </c>
      <c r="I62" s="28" t="s">
        <v>46</v>
      </c>
      <c r="J62" s="36" t="s">
        <v>55</v>
      </c>
      <c r="K62" s="24">
        <v>27034.2</v>
      </c>
      <c r="L62" s="24">
        <v>0</v>
      </c>
      <c r="M62" s="24">
        <v>947455.7</v>
      </c>
      <c r="N62" s="24">
        <v>269333.5</v>
      </c>
      <c r="O62" s="24">
        <v>0</v>
      </c>
      <c r="P62" s="24">
        <f t="shared" si="25"/>
        <v>1243823.3999999999</v>
      </c>
      <c r="R62" s="24">
        <f t="shared" si="26"/>
        <v>1243823.3999999999</v>
      </c>
    </row>
    <row r="63" spans="1:20">
      <c r="A63" s="30">
        <f>K53+K54-A54</f>
        <v>17295434.899999999</v>
      </c>
      <c r="B63" s="30">
        <f>L53+L54-B54</f>
        <v>1118131.4000000004</v>
      </c>
      <c r="C63" s="30">
        <f>M53+M54-C54</f>
        <v>8260897.3999999994</v>
      </c>
      <c r="D63" s="30">
        <f>N53+N54-D54</f>
        <v>27773119.800000004</v>
      </c>
      <c r="E63" s="30">
        <f>O53+O54-E54</f>
        <v>64703.899999999994</v>
      </c>
      <c r="F63" s="30">
        <f>SUM(A63:E63)</f>
        <v>54512287.399999999</v>
      </c>
      <c r="G63" s="24"/>
      <c r="H63" s="30">
        <f>F63+G63</f>
        <v>54512287.399999999</v>
      </c>
      <c r="I63" s="33" t="s">
        <v>47</v>
      </c>
      <c r="J63" s="35" t="s">
        <v>56</v>
      </c>
    </row>
    <row r="64" spans="1:20">
      <c r="A64" s="30">
        <f>A63-A82</f>
        <v>12084417.699999999</v>
      </c>
      <c r="B64" s="30">
        <f t="shared" ref="B64:E64" si="33">B63-B82</f>
        <v>1040872.3000000004</v>
      </c>
      <c r="C64" s="30">
        <f t="shared" si="33"/>
        <v>7866732.4999999991</v>
      </c>
      <c r="D64" s="30">
        <f t="shared" si="33"/>
        <v>27069264.500000004</v>
      </c>
      <c r="E64" s="30">
        <f t="shared" si="33"/>
        <v>56542.999999999993</v>
      </c>
      <c r="F64" s="30">
        <f>SUM(A64:E64)</f>
        <v>48117830</v>
      </c>
      <c r="G64" s="24"/>
      <c r="H64" s="30">
        <f>F64+G64</f>
        <v>48117830</v>
      </c>
      <c r="I64" s="33" t="s">
        <v>126</v>
      </c>
      <c r="J64" s="35" t="s">
        <v>133</v>
      </c>
    </row>
    <row r="65" spans="1:19" ht="15" customHeight="1">
      <c r="A65" s="98" t="s">
        <v>57</v>
      </c>
      <c r="B65" s="82"/>
      <c r="C65" s="82"/>
      <c r="D65" s="82"/>
      <c r="E65" s="82"/>
      <c r="F65" s="82"/>
      <c r="G65" s="82"/>
      <c r="H65" s="82"/>
      <c r="I65" s="82"/>
      <c r="J65" s="82"/>
      <c r="K65" s="82"/>
      <c r="L65" s="82"/>
      <c r="M65" s="82"/>
      <c r="N65" s="82"/>
      <c r="O65" s="82"/>
      <c r="P65" s="82"/>
      <c r="Q65" s="82"/>
      <c r="R65" s="99"/>
      <c r="S65" s="3"/>
    </row>
    <row r="66" spans="1:19">
      <c r="A66" s="86" t="s">
        <v>2</v>
      </c>
      <c r="B66" s="86"/>
      <c r="C66" s="86"/>
      <c r="D66" s="86"/>
      <c r="E66" s="86"/>
      <c r="F66" s="86"/>
      <c r="G66" s="86"/>
      <c r="H66" s="86"/>
      <c r="I66" s="86"/>
      <c r="J66" s="90" t="s">
        <v>16</v>
      </c>
      <c r="K66" s="90"/>
      <c r="L66" s="90"/>
      <c r="M66" s="90"/>
      <c r="N66" s="90"/>
      <c r="O66" s="90"/>
      <c r="P66" s="90"/>
      <c r="Q66" s="90"/>
      <c r="R66" s="90"/>
    </row>
    <row r="67" spans="1:19" ht="15" customHeight="1">
      <c r="I67" s="28" t="s">
        <v>34</v>
      </c>
      <c r="J67" s="29" t="s">
        <v>56</v>
      </c>
      <c r="K67" s="24">
        <f>A63</f>
        <v>17295434.899999999</v>
      </c>
      <c r="L67" s="24">
        <f t="shared" ref="L67:O67" si="34">B63</f>
        <v>1118131.4000000004</v>
      </c>
      <c r="M67" s="24">
        <f t="shared" si="34"/>
        <v>8260897.3999999994</v>
      </c>
      <c r="N67" s="24">
        <f t="shared" si="34"/>
        <v>27773119.800000004</v>
      </c>
      <c r="O67" s="24">
        <f t="shared" si="34"/>
        <v>64703.899999999994</v>
      </c>
      <c r="P67" s="24">
        <f>SUM(K67:O67)</f>
        <v>54512287.399999999</v>
      </c>
      <c r="R67" s="24">
        <f>P67+Q67</f>
        <v>54512287.399999999</v>
      </c>
    </row>
    <row r="68" spans="1:19" ht="24.75" customHeight="1">
      <c r="C68" s="24">
        <v>2120585</v>
      </c>
      <c r="D68" s="24"/>
      <c r="E68" s="24">
        <v>692378.8</v>
      </c>
      <c r="F68" s="24">
        <f>SUM(A68:E68)</f>
        <v>2812963.8</v>
      </c>
      <c r="G68" s="24"/>
      <c r="H68" s="24">
        <f>F68+G68</f>
        <v>2812963.8</v>
      </c>
      <c r="I68" s="28" t="s">
        <v>58</v>
      </c>
      <c r="J68" s="29" t="s">
        <v>60</v>
      </c>
      <c r="N68" s="24">
        <v>2812963.8</v>
      </c>
      <c r="P68" s="24">
        <f>SUM(K68:O68)</f>
        <v>2812963.8</v>
      </c>
      <c r="R68" s="24">
        <f>P68+Q68</f>
        <v>2812963.8</v>
      </c>
    </row>
    <row r="69" spans="1:19" ht="23.25">
      <c r="A69" s="30">
        <f>K67+K68-A68</f>
        <v>17295434.899999999</v>
      </c>
      <c r="B69" s="30">
        <f>L67+L68-B68</f>
        <v>1118131.4000000004</v>
      </c>
      <c r="C69" s="30">
        <f>M67+M68-C68</f>
        <v>6140312.3999999994</v>
      </c>
      <c r="D69" s="30">
        <f>N67+N68-D68</f>
        <v>30586083.600000005</v>
      </c>
      <c r="E69" s="30">
        <f>O67+O68-E68</f>
        <v>-627674.9</v>
      </c>
      <c r="F69" s="30">
        <f>SUM(A69:E69)</f>
        <v>54512287.399999999</v>
      </c>
      <c r="G69" s="24"/>
      <c r="H69" s="24">
        <f>F69+G69</f>
        <v>54512287.399999999</v>
      </c>
      <c r="I69" s="33" t="s">
        <v>59</v>
      </c>
      <c r="J69" s="35" t="s">
        <v>61</v>
      </c>
    </row>
    <row r="70" spans="1:19" ht="15" customHeight="1">
      <c r="A70" s="98" t="s">
        <v>62</v>
      </c>
      <c r="B70" s="82"/>
      <c r="C70" s="82"/>
      <c r="D70" s="82"/>
      <c r="E70" s="82"/>
      <c r="F70" s="82"/>
      <c r="G70" s="82"/>
      <c r="H70" s="82"/>
      <c r="I70" s="82"/>
      <c r="J70" s="82"/>
      <c r="K70" s="82"/>
      <c r="L70" s="82"/>
      <c r="M70" s="82"/>
      <c r="N70" s="82"/>
      <c r="O70" s="82"/>
      <c r="P70" s="82"/>
      <c r="Q70" s="82"/>
      <c r="R70" s="99"/>
    </row>
    <row r="71" spans="1:19" ht="15" customHeight="1">
      <c r="A71" s="86" t="s">
        <v>2</v>
      </c>
      <c r="B71" s="86"/>
      <c r="C71" s="86"/>
      <c r="D71" s="86"/>
      <c r="E71" s="86"/>
      <c r="F71" s="86"/>
      <c r="G71" s="86"/>
      <c r="H71" s="86"/>
      <c r="I71" s="86"/>
      <c r="J71" s="90" t="s">
        <v>16</v>
      </c>
      <c r="K71" s="90"/>
      <c r="L71" s="90"/>
      <c r="M71" s="90"/>
      <c r="N71" s="90"/>
      <c r="O71" s="90"/>
      <c r="P71" s="90"/>
      <c r="Q71" s="90"/>
      <c r="R71" s="90"/>
    </row>
    <row r="72" spans="1:19">
      <c r="I72" s="28" t="s">
        <v>47</v>
      </c>
      <c r="J72" s="29" t="s">
        <v>56</v>
      </c>
      <c r="K72" s="24">
        <f>A63</f>
        <v>17295434.899999999</v>
      </c>
      <c r="L72" s="24">
        <f t="shared" ref="L72:O72" si="35">B63</f>
        <v>1118131.4000000004</v>
      </c>
      <c r="M72" s="24">
        <f t="shared" si="35"/>
        <v>8260897.3999999994</v>
      </c>
      <c r="N72" s="24">
        <f t="shared" si="35"/>
        <v>27773119.800000004</v>
      </c>
      <c r="O72" s="24">
        <f t="shared" si="35"/>
        <v>64703.899999999994</v>
      </c>
      <c r="P72" s="24">
        <f>SUM(K72:O72)</f>
        <v>54512287.399999999</v>
      </c>
      <c r="R72" s="24">
        <f>P72+Q72</f>
        <v>54512287.399999999</v>
      </c>
    </row>
    <row r="73" spans="1:19" ht="45.75">
      <c r="B73" s="24">
        <v>1595599.9</v>
      </c>
      <c r="F73" s="24">
        <f>SUM(A73:E73)</f>
        <v>1595599.9</v>
      </c>
      <c r="G73" s="24"/>
      <c r="H73" s="24">
        <f>F73+G73</f>
        <v>1595599.9</v>
      </c>
      <c r="I73" s="28" t="s">
        <v>63</v>
      </c>
      <c r="J73" s="29" t="s">
        <v>66</v>
      </c>
      <c r="N73" s="24">
        <v>1595599.9</v>
      </c>
      <c r="P73" s="24">
        <f t="shared" ref="P73" si="36">SUM(K73:O73)</f>
        <v>1595599.9</v>
      </c>
      <c r="R73" s="24">
        <f t="shared" ref="R73" si="37">P73+Q73</f>
        <v>1595599.9</v>
      </c>
    </row>
    <row r="74" spans="1:19" ht="23.25">
      <c r="C74" s="24">
        <v>5144127.7</v>
      </c>
      <c r="D74" s="24">
        <v>31514400.600000001</v>
      </c>
      <c r="E74" s="24">
        <v>692378.8</v>
      </c>
      <c r="F74" s="24">
        <f>SUM(A74:E74)</f>
        <v>37350907.100000001</v>
      </c>
      <c r="G74" s="24"/>
      <c r="H74" s="24">
        <f>F74+G74</f>
        <v>37350907.100000001</v>
      </c>
      <c r="I74" s="28" t="s">
        <v>64</v>
      </c>
      <c r="J74" s="29" t="s">
        <v>67</v>
      </c>
      <c r="P74" s="24"/>
      <c r="R74" s="24"/>
    </row>
    <row r="75" spans="1:19">
      <c r="A75" s="30">
        <f>K72+K73-A73-A74</f>
        <v>17295434.899999999</v>
      </c>
      <c r="B75" s="30">
        <f>L72+L73-B73-B74</f>
        <v>-477468.49999999953</v>
      </c>
      <c r="C75" s="30">
        <f>M72+M73-C73-C74</f>
        <v>3116769.6999999993</v>
      </c>
      <c r="D75" s="30">
        <f>N72+N73-D73-D74</f>
        <v>-2145680.8999999985</v>
      </c>
      <c r="E75" s="30">
        <f>O72+O73-E73-E74</f>
        <v>-627674.9</v>
      </c>
      <c r="F75" s="30">
        <f>SUM(A75:E75)</f>
        <v>17161380.300000001</v>
      </c>
      <c r="G75" s="24"/>
      <c r="H75" s="30">
        <f>F75+G75</f>
        <v>17161380.300000001</v>
      </c>
      <c r="I75" s="33" t="s">
        <v>65</v>
      </c>
      <c r="J75" s="35" t="s">
        <v>68</v>
      </c>
    </row>
    <row r="76" spans="1:19">
      <c r="A76" s="30">
        <f>A75-A82</f>
        <v>12084417.699999999</v>
      </c>
      <c r="B76" s="30">
        <f t="shared" ref="B76:E76" si="38">B75-B82</f>
        <v>-554727.59999999951</v>
      </c>
      <c r="C76" s="30">
        <f t="shared" si="38"/>
        <v>2722604.7999999993</v>
      </c>
      <c r="D76" s="30">
        <f t="shared" si="38"/>
        <v>-2849536.1999999983</v>
      </c>
      <c r="E76" s="30">
        <f t="shared" si="38"/>
        <v>-635835.80000000005</v>
      </c>
      <c r="F76" s="30">
        <f>SUM(A76:E76)</f>
        <v>10766922.899999999</v>
      </c>
      <c r="G76" s="24"/>
      <c r="H76" s="30">
        <f>F76+G76</f>
        <v>10766922.899999999</v>
      </c>
      <c r="I76" s="33" t="s">
        <v>127</v>
      </c>
      <c r="J76" s="35" t="s">
        <v>134</v>
      </c>
    </row>
    <row r="77" spans="1:19" ht="15" customHeight="1">
      <c r="A77" s="98" t="s">
        <v>94</v>
      </c>
      <c r="B77" s="82"/>
      <c r="C77" s="82"/>
      <c r="D77" s="82"/>
      <c r="E77" s="82"/>
      <c r="F77" s="82"/>
      <c r="G77" s="82"/>
      <c r="H77" s="82"/>
      <c r="I77" s="82"/>
      <c r="J77" s="82"/>
      <c r="K77" s="82"/>
      <c r="L77" s="82"/>
      <c r="M77" s="82"/>
      <c r="N77" s="82"/>
      <c r="O77" s="82"/>
      <c r="P77" s="82"/>
      <c r="Q77" s="82"/>
      <c r="R77" s="99"/>
    </row>
    <row r="78" spans="1:19">
      <c r="A78" s="86" t="s">
        <v>96</v>
      </c>
      <c r="B78" s="86"/>
      <c r="C78" s="86"/>
      <c r="D78" s="86"/>
      <c r="E78" s="86"/>
      <c r="F78" s="86"/>
      <c r="G78" s="86"/>
      <c r="H78" s="86"/>
      <c r="I78" s="86"/>
      <c r="J78" s="90" t="s">
        <v>95</v>
      </c>
      <c r="K78" s="90"/>
      <c r="L78" s="90"/>
      <c r="M78" s="90"/>
      <c r="N78" s="90"/>
      <c r="O78" s="90"/>
      <c r="P78" s="90"/>
      <c r="Q78" s="90"/>
      <c r="R78" s="90"/>
    </row>
    <row r="79" spans="1:19">
      <c r="I79" s="28" t="s">
        <v>65</v>
      </c>
      <c r="J79" s="29" t="s">
        <v>68</v>
      </c>
      <c r="K79" s="24">
        <f>A75</f>
        <v>17295434.899999999</v>
      </c>
      <c r="L79" s="24">
        <f t="shared" ref="L79:O79" si="39">B75</f>
        <v>-477468.49999999953</v>
      </c>
      <c r="M79" s="24">
        <f t="shared" si="39"/>
        <v>3116769.6999999993</v>
      </c>
      <c r="N79" s="24">
        <f t="shared" si="39"/>
        <v>-2145680.8999999985</v>
      </c>
      <c r="O79" s="24">
        <f t="shared" si="39"/>
        <v>-627674.9</v>
      </c>
      <c r="P79" s="24">
        <f>SUM(K79:O79)</f>
        <v>17161380.300000001</v>
      </c>
      <c r="R79" s="24">
        <f>P79+Q79</f>
        <v>17161380.300000001</v>
      </c>
    </row>
    <row r="80" spans="1:19">
      <c r="A80" s="24">
        <f>A81+A83</f>
        <v>12753087.699999999</v>
      </c>
      <c r="B80" s="24">
        <f t="shared" ref="B80" si="40">B81+B83</f>
        <v>135012.70000000001</v>
      </c>
      <c r="C80" s="24">
        <f t="shared" ref="C80" si="41">C81+C83</f>
        <v>1479660.0999999999</v>
      </c>
      <c r="D80" s="24">
        <f t="shared" ref="D80" si="42">D81+D83</f>
        <v>1205132.2</v>
      </c>
      <c r="E80" s="24">
        <f t="shared" ref="E80" si="43">E81+E83</f>
        <v>41617</v>
      </c>
      <c r="F80" s="24">
        <f>SUM(A80:E80)</f>
        <v>15614509.699999997</v>
      </c>
      <c r="H80" s="24">
        <f>F80+G80</f>
        <v>15614509.699999997</v>
      </c>
      <c r="I80" s="28" t="s">
        <v>114</v>
      </c>
      <c r="J80" s="29" t="s">
        <v>115</v>
      </c>
      <c r="K80" s="24"/>
      <c r="L80" s="24"/>
      <c r="M80" s="24"/>
      <c r="N80" s="24"/>
      <c r="O80" s="24"/>
      <c r="P80" s="24"/>
      <c r="R80" s="24"/>
    </row>
    <row r="81" spans="1:19" ht="23.25">
      <c r="A81" s="24">
        <v>10175368.699999999</v>
      </c>
      <c r="B81" s="24">
        <v>187276.7</v>
      </c>
      <c r="C81" s="24">
        <v>1482021.2</v>
      </c>
      <c r="D81" s="24">
        <v>1205132.2</v>
      </c>
      <c r="E81" s="24">
        <v>41617</v>
      </c>
      <c r="F81" s="24">
        <f t="shared" ref="F81:F83" si="44">SUM(A81:E81)</f>
        <v>13091415.799999997</v>
      </c>
      <c r="G81" s="24"/>
      <c r="H81" s="24">
        <f>F81+G81</f>
        <v>13091415.799999997</v>
      </c>
      <c r="I81" s="28" t="s">
        <v>71</v>
      </c>
      <c r="J81" s="29" t="s">
        <v>74</v>
      </c>
      <c r="K81" s="24"/>
      <c r="L81" s="24"/>
      <c r="M81" s="24"/>
      <c r="N81" s="24"/>
      <c r="O81" s="24"/>
      <c r="P81" s="24"/>
      <c r="R81" s="24"/>
    </row>
    <row r="82" spans="1:19" ht="23.25">
      <c r="A82" s="24">
        <v>5211017.2</v>
      </c>
      <c r="B82" s="24">
        <v>77259.100000000006</v>
      </c>
      <c r="C82" s="24">
        <v>394164.9</v>
      </c>
      <c r="D82" s="24">
        <v>703855.3</v>
      </c>
      <c r="E82" s="24">
        <v>8160.9</v>
      </c>
      <c r="F82" s="24">
        <f t="shared" si="44"/>
        <v>6394457.4000000004</v>
      </c>
      <c r="G82" s="24"/>
      <c r="H82" s="24">
        <f t="shared" ref="H82:H83" si="45">F82+G82</f>
        <v>6394457.4000000004</v>
      </c>
      <c r="I82" s="28" t="s">
        <v>110</v>
      </c>
      <c r="J82" s="29" t="s">
        <v>111</v>
      </c>
      <c r="K82" s="24"/>
      <c r="L82" s="24"/>
      <c r="M82" s="24"/>
      <c r="N82" s="24"/>
      <c r="O82" s="24"/>
      <c r="P82" s="24"/>
      <c r="R82" s="24"/>
    </row>
    <row r="83" spans="1:19" ht="34.5">
      <c r="A83" s="24">
        <v>2577719</v>
      </c>
      <c r="B83" s="24">
        <v>-52264</v>
      </c>
      <c r="C83" s="24">
        <v>-2361.1</v>
      </c>
      <c r="D83" s="24">
        <v>0</v>
      </c>
      <c r="E83" s="24">
        <v>0</v>
      </c>
      <c r="F83" s="24">
        <f t="shared" si="44"/>
        <v>2523093.9</v>
      </c>
      <c r="G83" s="24"/>
      <c r="H83" s="24">
        <f t="shared" si="45"/>
        <v>2523093.9</v>
      </c>
      <c r="I83" s="28" t="s">
        <v>116</v>
      </c>
      <c r="J83" s="29" t="s">
        <v>75</v>
      </c>
      <c r="K83" s="24"/>
      <c r="L83" s="24"/>
      <c r="M83" s="24"/>
      <c r="N83" s="24"/>
      <c r="O83" s="24"/>
      <c r="P83" s="24"/>
      <c r="R83" s="24"/>
    </row>
    <row r="84" spans="1:19" ht="23.25">
      <c r="F84" s="24"/>
      <c r="G84" s="24"/>
      <c r="H84" s="24"/>
      <c r="I84" s="28" t="s">
        <v>69</v>
      </c>
      <c r="J84" s="29" t="s">
        <v>117</v>
      </c>
      <c r="K84" s="24">
        <v>238196.5</v>
      </c>
      <c r="L84" s="24">
        <v>580.20000000000005</v>
      </c>
      <c r="M84" s="24">
        <v>15320.3</v>
      </c>
      <c r="N84" s="24">
        <v>0</v>
      </c>
      <c r="O84" s="24">
        <v>0</v>
      </c>
      <c r="P84" s="24">
        <f>SUM(K84:O84)</f>
        <v>254097</v>
      </c>
      <c r="Q84" s="24">
        <v>27762.3</v>
      </c>
      <c r="R84" s="24">
        <f>P84+Q84</f>
        <v>281859.3</v>
      </c>
    </row>
    <row r="85" spans="1:19" ht="23.25">
      <c r="I85" s="28" t="s">
        <v>70</v>
      </c>
      <c r="J85" s="29" t="s">
        <v>118</v>
      </c>
      <c r="K85" s="24">
        <v>43082.6</v>
      </c>
      <c r="L85" s="24">
        <v>0</v>
      </c>
      <c r="M85" s="24">
        <v>144174.1</v>
      </c>
      <c r="N85" s="24">
        <v>0</v>
      </c>
      <c r="O85" s="24">
        <v>0</v>
      </c>
      <c r="P85" s="24">
        <f>SUM(K85:O85)</f>
        <v>187256.7</v>
      </c>
      <c r="Q85" s="24">
        <v>94602.6</v>
      </c>
      <c r="R85" s="24">
        <f>P85+Q85</f>
        <v>281859.30000000005</v>
      </c>
      <c r="S85" s="3"/>
    </row>
    <row r="86" spans="1:19" ht="45.75">
      <c r="I86" s="28"/>
      <c r="J86" s="35" t="s">
        <v>119</v>
      </c>
      <c r="K86" s="24">
        <f>K79+K84-K85</f>
        <v>17490548.799999997</v>
      </c>
      <c r="L86" s="24">
        <f t="shared" ref="L86:O86" si="46">L79+L84-L85</f>
        <v>-476888.29999999952</v>
      </c>
      <c r="M86" s="24">
        <f t="shared" si="46"/>
        <v>2987915.899999999</v>
      </c>
      <c r="N86" s="24">
        <f t="shared" si="46"/>
        <v>-2145680.8999999985</v>
      </c>
      <c r="O86" s="24">
        <f t="shared" si="46"/>
        <v>-627674.9</v>
      </c>
      <c r="P86" s="24">
        <f>SUM(K86:O86)</f>
        <v>17228220.599999998</v>
      </c>
      <c r="R86" s="24">
        <f>P86+Q86</f>
        <v>17228220.599999998</v>
      </c>
    </row>
    <row r="87" spans="1:19" s="2" customFormat="1" ht="23.25">
      <c r="A87" s="37">
        <f>K86-A80</f>
        <v>4737461.0999999978</v>
      </c>
      <c r="B87" s="37">
        <f>L86-B80</f>
        <v>-611900.99999999953</v>
      </c>
      <c r="C87" s="37">
        <f>M86-C80</f>
        <v>1508255.7999999991</v>
      </c>
      <c r="D87" s="37">
        <f>N86-D80</f>
        <v>-3350813.0999999987</v>
      </c>
      <c r="E87" s="37">
        <f>O86-E80</f>
        <v>-669291.9</v>
      </c>
      <c r="F87" s="37">
        <f>SUM(A87:E87)-F22</f>
        <v>6374.3000000123866</v>
      </c>
      <c r="G87" s="37">
        <f>Q17-G14+Q45-G45+Q48-G48+Q54-G54+Q84-Q85</f>
        <v>-6374.3000000003522</v>
      </c>
      <c r="H87" s="37">
        <f>F87+G87</f>
        <v>1.2034433893859386E-8</v>
      </c>
      <c r="I87" s="38" t="s">
        <v>73</v>
      </c>
      <c r="J87" s="39" t="s">
        <v>76</v>
      </c>
      <c r="K87" s="46"/>
      <c r="L87" s="46"/>
      <c r="M87" s="46"/>
      <c r="N87" s="46"/>
      <c r="O87" s="46"/>
      <c r="P87" s="46"/>
      <c r="Q87" s="40"/>
      <c r="R87" s="41"/>
    </row>
    <row r="91" spans="1:19">
      <c r="G91" s="24"/>
    </row>
  </sheetData>
  <mergeCells count="28">
    <mergeCell ref="J26:R26"/>
    <mergeCell ref="A26:I26"/>
    <mergeCell ref="A32:I32"/>
    <mergeCell ref="J32:R32"/>
    <mergeCell ref="H3:H4"/>
    <mergeCell ref="R3:R4"/>
    <mergeCell ref="A5:R5"/>
    <mergeCell ref="A25:R25"/>
    <mergeCell ref="J6:R6"/>
    <mergeCell ref="A6:I6"/>
    <mergeCell ref="I3:I4"/>
    <mergeCell ref="J3:J4"/>
    <mergeCell ref="A31:R31"/>
    <mergeCell ref="A78:I78"/>
    <mergeCell ref="J78:R78"/>
    <mergeCell ref="A43:I43"/>
    <mergeCell ref="A52:I52"/>
    <mergeCell ref="A66:I66"/>
    <mergeCell ref="A77:R77"/>
    <mergeCell ref="J43:R43"/>
    <mergeCell ref="J52:R52"/>
    <mergeCell ref="J66:R66"/>
    <mergeCell ref="J71:R71"/>
    <mergeCell ref="A42:R42"/>
    <mergeCell ref="A51:R51"/>
    <mergeCell ref="A65:R65"/>
    <mergeCell ref="A70:R70"/>
    <mergeCell ref="A71:I71"/>
  </mergeCells>
  <pageMargins left="0" right="0" top="0.15748031496062992" bottom="0.19685039370078741" header="0.31496062992125984" footer="0.31496062992125984"/>
  <pageSetup paperSize="9" scale="71" fitToHeight="0" orientation="landscape"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5" activePane="bottomLeft" state="frozen"/>
      <selection pane="bottomLeft" activeCell="L14" sqref="L14"/>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4.5703125"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139</v>
      </c>
    </row>
    <row r="3" spans="1:19" ht="47.25" customHeight="1">
      <c r="A3" s="23" t="s">
        <v>5</v>
      </c>
      <c r="B3" s="23" t="s">
        <v>6</v>
      </c>
      <c r="C3" s="23" t="s">
        <v>7</v>
      </c>
      <c r="D3" s="23" t="s">
        <v>8</v>
      </c>
      <c r="E3" s="23" t="s">
        <v>109</v>
      </c>
      <c r="F3" s="23" t="s">
        <v>122</v>
      </c>
      <c r="G3" s="23" t="s">
        <v>92</v>
      </c>
      <c r="H3" s="92" t="s">
        <v>104</v>
      </c>
      <c r="I3" s="94" t="s">
        <v>120</v>
      </c>
      <c r="J3" s="94"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5"/>
      <c r="J4" s="95"/>
      <c r="K4" s="23" t="s">
        <v>9</v>
      </c>
      <c r="L4" s="23" t="s">
        <v>10</v>
      </c>
      <c r="M4" s="23" t="s">
        <v>11</v>
      </c>
      <c r="N4" s="23" t="s">
        <v>12</v>
      </c>
      <c r="O4" s="23" t="s">
        <v>13</v>
      </c>
      <c r="P4" s="23" t="s">
        <v>14</v>
      </c>
      <c r="Q4" s="23" t="s">
        <v>93</v>
      </c>
      <c r="R4" s="93"/>
    </row>
    <row r="5" spans="1:19">
      <c r="A5" s="96" t="s">
        <v>91</v>
      </c>
      <c r="B5" s="85"/>
      <c r="C5" s="85"/>
      <c r="D5" s="85"/>
      <c r="E5" s="85"/>
      <c r="F5" s="85"/>
      <c r="G5" s="85"/>
      <c r="H5" s="85"/>
      <c r="I5" s="85"/>
      <c r="J5" s="85"/>
      <c r="K5" s="85"/>
      <c r="L5" s="85"/>
      <c r="M5" s="85"/>
      <c r="N5" s="85"/>
      <c r="O5" s="85"/>
      <c r="P5" s="85"/>
      <c r="Q5" s="85"/>
      <c r="R5" s="97"/>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73042153.200000003</v>
      </c>
      <c r="L7" s="24">
        <f t="shared" ref="L7:O7" si="0">L27</f>
        <v>3054695.6</v>
      </c>
      <c r="M7" s="24">
        <f t="shared" si="0"/>
        <v>5721107.2999999998</v>
      </c>
      <c r="N7" s="24">
        <f t="shared" si="0"/>
        <v>13258530.4</v>
      </c>
      <c r="O7" s="24">
        <f t="shared" si="0"/>
        <v>342381.1</v>
      </c>
      <c r="P7" s="24">
        <f>SUM(K7:O7)</f>
        <v>95418867.599999994</v>
      </c>
      <c r="Q7" s="24"/>
      <c r="R7" s="24">
        <f>P7+Q7</f>
        <v>95418867.599999994</v>
      </c>
      <c r="S7" s="3"/>
    </row>
    <row r="8" spans="1:19">
      <c r="A8" s="24">
        <f>A28</f>
        <v>34384006.600000001</v>
      </c>
      <c r="B8" s="24">
        <f>B28</f>
        <v>1034174</v>
      </c>
      <c r="C8" s="24">
        <f>C28</f>
        <v>3790354.5</v>
      </c>
      <c r="D8" s="24">
        <f>D28</f>
        <v>4919390.5</v>
      </c>
      <c r="E8" s="24">
        <f>E28</f>
        <v>95082.7</v>
      </c>
      <c r="F8" s="24">
        <f>SUM(A8:E8)</f>
        <v>44223008.300000004</v>
      </c>
      <c r="G8" s="24"/>
      <c r="H8" s="24">
        <f t="shared" ref="H8:H16" si="1">F8+G8</f>
        <v>44223008.300000004</v>
      </c>
      <c r="I8" s="25" t="s">
        <v>29</v>
      </c>
      <c r="J8" s="26" t="s">
        <v>3</v>
      </c>
      <c r="K8" s="24"/>
      <c r="L8" s="24"/>
      <c r="M8" s="24"/>
      <c r="N8" s="24"/>
      <c r="O8" s="24"/>
      <c r="P8" s="24"/>
      <c r="Q8" s="24"/>
      <c r="R8" s="24"/>
      <c r="S8" s="3"/>
    </row>
    <row r="9" spans="1:19" ht="23.25">
      <c r="A9" s="24"/>
      <c r="B9" s="24"/>
      <c r="C9" s="24">
        <f t="shared" ref="C9:E9" si="2">C10+C11</f>
        <v>5729324.7999999998</v>
      </c>
      <c r="D9" s="24">
        <f t="shared" si="2"/>
        <v>27986614.699999999</v>
      </c>
      <c r="E9" s="24">
        <f t="shared" si="2"/>
        <v>610130.80000000005</v>
      </c>
      <c r="F9" s="24">
        <f t="shared" ref="F9:F13" si="3">SUM(A9:E9)</f>
        <v>34326070.299999997</v>
      </c>
      <c r="G9" s="24"/>
      <c r="H9" s="24">
        <f t="shared" si="1"/>
        <v>34326070.299999997</v>
      </c>
      <c r="I9" s="25" t="s">
        <v>64</v>
      </c>
      <c r="J9" s="26" t="s">
        <v>67</v>
      </c>
      <c r="K9" s="24"/>
      <c r="L9" s="24"/>
      <c r="M9" s="24"/>
      <c r="N9" s="24"/>
      <c r="O9" s="24"/>
      <c r="P9" s="24"/>
      <c r="Q9" s="24"/>
      <c r="R9" s="24"/>
    </row>
    <row r="10" spans="1:19" ht="26.25" customHeight="1">
      <c r="A10" s="24"/>
      <c r="B10" s="24"/>
      <c r="C10" s="24">
        <v>2840045.8</v>
      </c>
      <c r="D10" s="24">
        <v>27986614.699999999</v>
      </c>
      <c r="E10" s="24">
        <v>610130.80000000005</v>
      </c>
      <c r="F10" s="24">
        <f t="shared" si="3"/>
        <v>31436791.300000001</v>
      </c>
      <c r="G10" s="24"/>
      <c r="H10" s="24">
        <f t="shared" si="1"/>
        <v>31436791.300000001</v>
      </c>
      <c r="I10" s="25"/>
      <c r="J10" s="26" t="s">
        <v>97</v>
      </c>
      <c r="K10" s="24"/>
      <c r="L10" s="24"/>
      <c r="M10" s="24"/>
      <c r="N10" s="24"/>
      <c r="O10" s="24"/>
      <c r="P10" s="24"/>
      <c r="Q10" s="24"/>
      <c r="R10" s="24"/>
    </row>
    <row r="11" spans="1:19" ht="23.25">
      <c r="A11" s="24"/>
      <c r="B11" s="24"/>
      <c r="C11" s="24">
        <v>2889279</v>
      </c>
      <c r="D11" s="24"/>
      <c r="E11" s="24"/>
      <c r="F11" s="24">
        <f t="shared" si="3"/>
        <v>2889279</v>
      </c>
      <c r="G11" s="24"/>
      <c r="H11" s="24">
        <f t="shared" si="1"/>
        <v>2889279</v>
      </c>
      <c r="I11" s="25"/>
      <c r="J11" s="26" t="s">
        <v>98</v>
      </c>
      <c r="K11" s="24"/>
      <c r="L11" s="24"/>
      <c r="M11" s="24"/>
      <c r="N11" s="24"/>
      <c r="O11" s="24"/>
      <c r="P11" s="24"/>
      <c r="Q11" s="24"/>
      <c r="R11" s="24"/>
    </row>
    <row r="12" spans="1:19" ht="23.25">
      <c r="A12" s="24">
        <f>A81</f>
        <v>8848334.5</v>
      </c>
      <c r="B12" s="24">
        <f>B81</f>
        <v>237536.7</v>
      </c>
      <c r="C12" s="24">
        <f>C81</f>
        <v>1560824.2</v>
      </c>
      <c r="D12" s="24">
        <f>D81</f>
        <v>1107754</v>
      </c>
      <c r="E12" s="24">
        <f>E81</f>
        <v>44425.7</v>
      </c>
      <c r="F12" s="24">
        <f t="shared" si="3"/>
        <v>11798875.099999998</v>
      </c>
      <c r="G12" s="24"/>
      <c r="H12" s="24">
        <f t="shared" si="1"/>
        <v>11798875.099999998</v>
      </c>
      <c r="I12" s="25" t="s">
        <v>71</v>
      </c>
      <c r="J12" s="26" t="s">
        <v>74</v>
      </c>
      <c r="K12" s="24"/>
      <c r="L12" s="24"/>
      <c r="M12" s="24"/>
      <c r="N12" s="24"/>
      <c r="O12" s="24"/>
      <c r="P12" s="24"/>
      <c r="Q12" s="24"/>
      <c r="R12" s="24"/>
    </row>
    <row r="13" spans="1:19" ht="34.5">
      <c r="A13" s="24">
        <f>A83</f>
        <v>2505532.2999999998</v>
      </c>
      <c r="B13" s="24">
        <f>B83</f>
        <v>29716.9</v>
      </c>
      <c r="C13" s="24">
        <f>C83</f>
        <v>-3945.4</v>
      </c>
      <c r="D13" s="24">
        <f>D83</f>
        <v>0</v>
      </c>
      <c r="E13" s="24">
        <f>E83</f>
        <v>0</v>
      </c>
      <c r="F13" s="24">
        <f t="shared" si="3"/>
        <v>2531303.7999999998</v>
      </c>
      <c r="G13" s="24"/>
      <c r="H13" s="24">
        <f t="shared" si="1"/>
        <v>2531303.7999999998</v>
      </c>
      <c r="I13" s="25" t="s">
        <v>72</v>
      </c>
      <c r="J13" s="26" t="s">
        <v>75</v>
      </c>
      <c r="K13" s="24"/>
      <c r="L13" s="24"/>
      <c r="M13" s="24"/>
      <c r="N13" s="24"/>
      <c r="O13" s="24"/>
      <c r="P13" s="24"/>
      <c r="Q13" s="24"/>
      <c r="R13" s="24"/>
    </row>
    <row r="14" spans="1:19">
      <c r="A14" s="24"/>
      <c r="B14" s="24"/>
      <c r="C14" s="24"/>
      <c r="D14" s="24"/>
      <c r="E14" s="24"/>
      <c r="F14" s="24"/>
      <c r="G14" s="24">
        <f>SUM(G15:G16)</f>
        <v>17617527.699999999</v>
      </c>
      <c r="H14" s="24">
        <f t="shared" si="1"/>
        <v>17617527.699999999</v>
      </c>
      <c r="I14" s="25" t="s">
        <v>82</v>
      </c>
      <c r="J14" s="26" t="s">
        <v>89</v>
      </c>
      <c r="K14" s="24"/>
      <c r="L14" s="24"/>
      <c r="M14" s="24"/>
      <c r="N14" s="24"/>
      <c r="O14" s="24"/>
      <c r="P14" s="24"/>
      <c r="Q14" s="24"/>
      <c r="R14" s="24"/>
    </row>
    <row r="15" spans="1:19">
      <c r="A15" s="24"/>
      <c r="B15" s="24"/>
      <c r="C15" s="24"/>
      <c r="D15" s="24"/>
      <c r="E15" s="24"/>
      <c r="F15" s="24"/>
      <c r="G15" s="24">
        <v>15434244.9</v>
      </c>
      <c r="H15" s="24">
        <f t="shared" si="1"/>
        <v>15434244.9</v>
      </c>
      <c r="I15" s="25" t="s">
        <v>83</v>
      </c>
      <c r="J15" s="26" t="s">
        <v>107</v>
      </c>
      <c r="K15" s="24"/>
      <c r="L15" s="24"/>
      <c r="M15" s="24"/>
      <c r="N15" s="24"/>
      <c r="O15" s="24"/>
      <c r="P15" s="24"/>
      <c r="Q15" s="24"/>
      <c r="R15" s="24"/>
    </row>
    <row r="16" spans="1:19">
      <c r="A16" s="24"/>
      <c r="B16" s="24"/>
      <c r="C16" s="24"/>
      <c r="D16" s="24"/>
      <c r="E16" s="24"/>
      <c r="F16" s="24"/>
      <c r="G16" s="24">
        <v>2183282.7999999998</v>
      </c>
      <c r="H16" s="24">
        <f t="shared" si="1"/>
        <v>2183282.7999999998</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13283468.899999999</v>
      </c>
      <c r="R17" s="24">
        <f>P17+Q17</f>
        <v>13283468.899999999</v>
      </c>
    </row>
    <row r="18" spans="1:18">
      <c r="A18" s="24"/>
      <c r="B18" s="24"/>
      <c r="C18" s="24"/>
      <c r="D18" s="24"/>
      <c r="E18" s="24"/>
      <c r="F18" s="24"/>
      <c r="G18" s="24"/>
      <c r="H18" s="24"/>
      <c r="I18" s="25" t="s">
        <v>80</v>
      </c>
      <c r="J18" s="26" t="s">
        <v>105</v>
      </c>
      <c r="K18" s="24"/>
      <c r="L18" s="24"/>
      <c r="M18" s="24"/>
      <c r="N18" s="24"/>
      <c r="O18" s="24"/>
      <c r="P18" s="24"/>
      <c r="Q18" s="24">
        <v>9991603.5999999996</v>
      </c>
      <c r="R18" s="24">
        <f>P18+Q18</f>
        <v>9991603.5999999996</v>
      </c>
    </row>
    <row r="19" spans="1:18">
      <c r="A19" s="24"/>
      <c r="B19" s="24"/>
      <c r="C19" s="24"/>
      <c r="D19" s="24"/>
      <c r="E19" s="24"/>
      <c r="F19" s="24"/>
      <c r="G19" s="24"/>
      <c r="H19" s="24"/>
      <c r="I19" s="25" t="s">
        <v>81</v>
      </c>
      <c r="J19" s="26" t="s">
        <v>106</v>
      </c>
      <c r="K19" s="24"/>
      <c r="L19" s="24"/>
      <c r="M19" s="24"/>
      <c r="N19" s="24"/>
      <c r="O19" s="24"/>
      <c r="P19" s="24"/>
      <c r="Q19" s="24">
        <v>3291865.3</v>
      </c>
      <c r="R19" s="24">
        <f>P19+Q19</f>
        <v>3291865.3</v>
      </c>
    </row>
    <row r="20" spans="1:18">
      <c r="A20" s="24"/>
      <c r="B20" s="24"/>
      <c r="C20" s="24"/>
      <c r="D20" s="24"/>
      <c r="E20" s="24"/>
      <c r="F20" s="24"/>
      <c r="G20" s="24"/>
      <c r="H20" s="24"/>
      <c r="I20" s="25" t="s">
        <v>77</v>
      </c>
      <c r="J20" s="26" t="s">
        <v>86</v>
      </c>
      <c r="K20" s="24"/>
      <c r="L20" s="24"/>
      <c r="M20" s="24"/>
      <c r="N20" s="24"/>
      <c r="O20" s="24"/>
      <c r="P20" s="24">
        <v>3371983.4</v>
      </c>
      <c r="Q20" s="24"/>
      <c r="R20" s="24">
        <f t="shared" ref="R20:R21" si="4">P20+Q20</f>
        <v>3371983.4</v>
      </c>
    </row>
    <row r="21" spans="1:18">
      <c r="A21" s="24"/>
      <c r="B21" s="24"/>
      <c r="C21" s="24"/>
      <c r="D21" s="24"/>
      <c r="E21" s="24"/>
      <c r="F21" s="24"/>
      <c r="G21" s="24"/>
      <c r="H21" s="24"/>
      <c r="I21" s="25" t="s">
        <v>78</v>
      </c>
      <c r="J21" s="26" t="s">
        <v>87</v>
      </c>
      <c r="K21" s="24"/>
      <c r="L21" s="24"/>
      <c r="M21" s="24"/>
      <c r="N21" s="24"/>
      <c r="O21" s="24"/>
      <c r="P21" s="24">
        <v>188984.9</v>
      </c>
      <c r="Q21" s="24"/>
      <c r="R21" s="24">
        <f t="shared" si="4"/>
        <v>188984.9</v>
      </c>
    </row>
    <row r="22" spans="1:18">
      <c r="A22" s="24"/>
      <c r="B22" s="24"/>
      <c r="C22" s="24"/>
      <c r="D22" s="24"/>
      <c r="E22" s="24"/>
      <c r="F22" s="24">
        <f>R7+R20-R21+R17-H8-H9-H12-H13-H14</f>
        <v>1388549.7999999933</v>
      </c>
      <c r="G22" s="24"/>
      <c r="H22" s="24">
        <f>F22</f>
        <v>1388549.7999999933</v>
      </c>
      <c r="I22" s="44"/>
      <c r="J22" s="26" t="s">
        <v>90</v>
      </c>
      <c r="K22" s="24"/>
      <c r="L22" s="24"/>
      <c r="M22" s="24"/>
      <c r="N22" s="24"/>
      <c r="O22" s="24"/>
      <c r="P22" s="24"/>
      <c r="Q22" s="24"/>
      <c r="R22" s="24"/>
    </row>
    <row r="23" spans="1:18">
      <c r="A23" s="24"/>
      <c r="B23" s="24"/>
      <c r="C23" s="24"/>
      <c r="D23" s="24"/>
      <c r="E23" s="24"/>
      <c r="F23" s="30">
        <f>R7-H8+R20-R21</f>
        <v>54378857.79999999</v>
      </c>
      <c r="G23" s="30"/>
      <c r="H23" s="30">
        <f>F23</f>
        <v>54378857.79999999</v>
      </c>
      <c r="I23" s="44"/>
      <c r="J23" s="31" t="s">
        <v>129</v>
      </c>
      <c r="K23" s="24"/>
      <c r="L23" s="24"/>
      <c r="M23" s="24"/>
      <c r="N23" s="24"/>
      <c r="O23" s="24"/>
      <c r="P23" s="24"/>
      <c r="Q23" s="24"/>
      <c r="R23" s="24"/>
    </row>
    <row r="24" spans="1:18">
      <c r="A24" s="24"/>
      <c r="B24" s="24"/>
      <c r="C24" s="24"/>
      <c r="D24" s="24"/>
      <c r="E24" s="24"/>
      <c r="F24" s="30">
        <f>F23-H82</f>
        <v>48652523.399999991</v>
      </c>
      <c r="G24" s="30"/>
      <c r="H24" s="30">
        <f>F24</f>
        <v>48652523.399999991</v>
      </c>
      <c r="I24" s="44"/>
      <c r="J24" s="31" t="s">
        <v>130</v>
      </c>
      <c r="K24" s="24"/>
      <c r="L24" s="24"/>
      <c r="M24" s="24"/>
      <c r="N24" s="24"/>
      <c r="O24" s="24"/>
      <c r="P24" s="24"/>
      <c r="Q24" s="24"/>
      <c r="R24" s="24"/>
    </row>
    <row r="25" spans="1:18">
      <c r="A25" s="96" t="s">
        <v>0</v>
      </c>
      <c r="B25" s="85"/>
      <c r="C25" s="85"/>
      <c r="D25" s="85"/>
      <c r="E25" s="85"/>
      <c r="F25" s="85"/>
      <c r="G25" s="85"/>
      <c r="H25" s="85"/>
      <c r="I25" s="85"/>
      <c r="J25" s="85"/>
      <c r="K25" s="85"/>
      <c r="L25" s="85"/>
      <c r="M25" s="85"/>
      <c r="N25" s="85"/>
      <c r="O25" s="85"/>
      <c r="P25" s="85"/>
      <c r="Q25" s="85"/>
      <c r="R25" s="97"/>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73042153.200000003</v>
      </c>
      <c r="L27" s="24">
        <v>3054695.6</v>
      </c>
      <c r="M27" s="24">
        <v>5721107.2999999998</v>
      </c>
      <c r="N27" s="24">
        <v>13258530.4</v>
      </c>
      <c r="O27" s="24">
        <v>342381.1</v>
      </c>
      <c r="P27" s="24">
        <f>SUM(K27:O27)</f>
        <v>95418867.599999994</v>
      </c>
      <c r="R27" s="24">
        <f>P27+Q27</f>
        <v>95418867.599999994</v>
      </c>
    </row>
    <row r="28" spans="1:18">
      <c r="A28" s="24">
        <v>34384006.600000001</v>
      </c>
      <c r="B28" s="24">
        <v>1034174</v>
      </c>
      <c r="C28" s="24">
        <v>3790354.5</v>
      </c>
      <c r="D28" s="24">
        <v>4919390.5</v>
      </c>
      <c r="E28" s="24">
        <v>95082.7</v>
      </c>
      <c r="F28" s="24">
        <f>SUM(A28:E28)</f>
        <v>44223008.300000004</v>
      </c>
      <c r="G28" s="24"/>
      <c r="H28" s="24">
        <f>F28+G28</f>
        <v>44223008.300000004</v>
      </c>
      <c r="I28" s="28" t="s">
        <v>29</v>
      </c>
      <c r="J28" s="32" t="s">
        <v>3</v>
      </c>
    </row>
    <row r="29" spans="1:18" ht="22.5">
      <c r="A29" s="30">
        <f>K27-A28</f>
        <v>38658146.600000001</v>
      </c>
      <c r="B29" s="30">
        <f>L27-B28</f>
        <v>2020521.6</v>
      </c>
      <c r="C29" s="30">
        <f>M27-C28</f>
        <v>1930752.7999999998</v>
      </c>
      <c r="D29" s="30">
        <f>N27-D28</f>
        <v>8339139.9000000004</v>
      </c>
      <c r="E29" s="30">
        <f>O27-E28</f>
        <v>247298.39999999997</v>
      </c>
      <c r="F29" s="30">
        <f>SUM(A29:E29)</f>
        <v>51195859.299999997</v>
      </c>
      <c r="H29" s="30">
        <f>F29+G29</f>
        <v>51195859.299999997</v>
      </c>
      <c r="I29" s="33" t="s">
        <v>20</v>
      </c>
      <c r="J29" s="34" t="s">
        <v>4</v>
      </c>
    </row>
    <row r="30" spans="1:18" ht="22.5">
      <c r="A30" s="30">
        <f>A29-A82</f>
        <v>34105116.899999999</v>
      </c>
      <c r="B30" s="30">
        <f t="shared" ref="B30:E30" si="5">B29-B82</f>
        <v>1944935.1</v>
      </c>
      <c r="C30" s="30">
        <f t="shared" si="5"/>
        <v>1480209.4999999998</v>
      </c>
      <c r="D30" s="30">
        <f t="shared" si="5"/>
        <v>7699446.7000000002</v>
      </c>
      <c r="E30" s="30">
        <f t="shared" si="5"/>
        <v>239816.69999999995</v>
      </c>
      <c r="F30" s="30">
        <f>SUM(A30:E30)</f>
        <v>45469524.900000006</v>
      </c>
      <c r="H30" s="30">
        <f>F30+G30</f>
        <v>45469524.900000006</v>
      </c>
      <c r="I30" s="33" t="s">
        <v>123</v>
      </c>
      <c r="J30" s="34" t="s">
        <v>128</v>
      </c>
    </row>
    <row r="31" spans="1:18">
      <c r="A31" s="96" t="s">
        <v>15</v>
      </c>
      <c r="B31" s="85"/>
      <c r="C31" s="85"/>
      <c r="D31" s="85"/>
      <c r="E31" s="85"/>
      <c r="F31" s="85"/>
      <c r="G31" s="85"/>
      <c r="H31" s="85"/>
      <c r="I31" s="85"/>
      <c r="J31" s="85"/>
      <c r="K31" s="85"/>
      <c r="L31" s="85"/>
      <c r="M31" s="85"/>
      <c r="N31" s="85"/>
      <c r="O31" s="85"/>
      <c r="P31" s="85"/>
      <c r="Q31" s="85"/>
      <c r="R31" s="97"/>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38658146.600000001</v>
      </c>
      <c r="L33" s="24">
        <f t="shared" ref="L33:O33" si="6">B29</f>
        <v>2020521.6</v>
      </c>
      <c r="M33" s="24">
        <f t="shared" si="6"/>
        <v>1930752.7999999998</v>
      </c>
      <c r="N33" s="24">
        <f t="shared" si="6"/>
        <v>8339139.9000000004</v>
      </c>
      <c r="O33" s="24">
        <f t="shared" si="6"/>
        <v>247298.39999999997</v>
      </c>
      <c r="P33" s="24">
        <f>SUM(K33:O33)</f>
        <v>51195859.299999997</v>
      </c>
      <c r="R33" s="24">
        <f>P33+Q33</f>
        <v>51195859.299999997</v>
      </c>
    </row>
    <row r="34" spans="1:20" ht="23.25">
      <c r="A34" s="24">
        <f>A35+A36</f>
        <v>13325867.9</v>
      </c>
      <c r="B34" s="24">
        <f t="shared" ref="B34:E34" si="7">B35+B36</f>
        <v>695206.70000000007</v>
      </c>
      <c r="C34" s="24">
        <f t="shared" si="7"/>
        <v>1477158.2000000002</v>
      </c>
      <c r="D34" s="24">
        <f t="shared" si="7"/>
        <v>924113.6</v>
      </c>
      <c r="E34" s="24">
        <f t="shared" si="7"/>
        <v>188096.9</v>
      </c>
      <c r="F34" s="24">
        <f>SUM(A34:E34)</f>
        <v>16610443.300000001</v>
      </c>
      <c r="G34" s="24"/>
      <c r="H34" s="24">
        <f>F34+G34</f>
        <v>16610443.300000001</v>
      </c>
      <c r="I34" s="28" t="s">
        <v>21</v>
      </c>
      <c r="J34" s="29" t="s">
        <v>17</v>
      </c>
      <c r="K34" s="24"/>
      <c r="L34" s="24"/>
      <c r="M34" s="24"/>
      <c r="N34" s="24"/>
      <c r="O34" s="24"/>
      <c r="P34" s="24"/>
    </row>
    <row r="35" spans="1:20">
      <c r="A35" s="24">
        <v>12512757.300000001</v>
      </c>
      <c r="B35" s="24">
        <v>639962.30000000005</v>
      </c>
      <c r="C35" s="24">
        <v>1317978.1000000001</v>
      </c>
      <c r="D35" s="24">
        <v>924113.6</v>
      </c>
      <c r="E35" s="24">
        <v>182129</v>
      </c>
      <c r="F35" s="24">
        <f t="shared" ref="F35:F39" si="8">SUM(A35:E35)</f>
        <v>15576940.300000001</v>
      </c>
      <c r="H35" s="24">
        <f t="shared" ref="H35:H38" si="9">F35+G35</f>
        <v>15576940.300000001</v>
      </c>
      <c r="I35" s="28" t="s">
        <v>22</v>
      </c>
      <c r="J35" s="29" t="s">
        <v>99</v>
      </c>
    </row>
    <row r="36" spans="1:20" ht="23.25">
      <c r="A36" s="24">
        <f>A37+A38</f>
        <v>813110.60000000009</v>
      </c>
      <c r="B36" s="24">
        <f t="shared" ref="B36:E36" si="10">B37+B38</f>
        <v>55244.4</v>
      </c>
      <c r="C36" s="24">
        <f t="shared" si="10"/>
        <v>159180.1</v>
      </c>
      <c r="D36" s="24">
        <f t="shared" si="10"/>
        <v>0</v>
      </c>
      <c r="E36" s="24">
        <f t="shared" si="10"/>
        <v>5967.9</v>
      </c>
      <c r="F36" s="24">
        <f t="shared" si="8"/>
        <v>1033503.0000000001</v>
      </c>
      <c r="H36" s="24">
        <f t="shared" si="9"/>
        <v>1033503.0000000001</v>
      </c>
      <c r="I36" s="28" t="s">
        <v>23</v>
      </c>
      <c r="J36" s="29" t="s">
        <v>100</v>
      </c>
      <c r="K36" s="24"/>
      <c r="L36" s="24"/>
      <c r="M36" s="24"/>
      <c r="N36" s="24"/>
      <c r="O36" s="24"/>
      <c r="P36" s="24"/>
    </row>
    <row r="37" spans="1:20">
      <c r="A37" s="24">
        <v>704153.8</v>
      </c>
      <c r="B37" s="24">
        <v>50493.4</v>
      </c>
      <c r="C37" s="24">
        <v>157906.70000000001</v>
      </c>
      <c r="D37" s="24">
        <v>0</v>
      </c>
      <c r="E37" s="24">
        <v>5508.4</v>
      </c>
      <c r="F37" s="24">
        <f t="shared" si="8"/>
        <v>918062.30000000016</v>
      </c>
      <c r="H37" s="24">
        <f t="shared" si="9"/>
        <v>918062.30000000016</v>
      </c>
      <c r="I37" s="28" t="s">
        <v>24</v>
      </c>
      <c r="J37" s="29" t="s">
        <v>101</v>
      </c>
      <c r="S37" s="3"/>
    </row>
    <row r="38" spans="1:20" ht="23.25">
      <c r="A38" s="24">
        <v>108956.8</v>
      </c>
      <c r="B38" s="24">
        <v>4751</v>
      </c>
      <c r="C38" s="24">
        <v>1273.4000000000001</v>
      </c>
      <c r="D38" s="24">
        <v>0</v>
      </c>
      <c r="E38" s="24">
        <v>459.5</v>
      </c>
      <c r="F38" s="24">
        <f t="shared" si="8"/>
        <v>115440.7</v>
      </c>
      <c r="H38" s="24">
        <f t="shared" si="9"/>
        <v>115440.7</v>
      </c>
      <c r="I38" s="28" t="s">
        <v>25</v>
      </c>
      <c r="J38" s="29" t="s">
        <v>102</v>
      </c>
    </row>
    <row r="39" spans="1:20" ht="23.25">
      <c r="A39" s="24">
        <v>537881.4</v>
      </c>
      <c r="B39" s="24">
        <v>17225.8</v>
      </c>
      <c r="C39" s="24">
        <v>3051.3</v>
      </c>
      <c r="D39" s="24">
        <v>42224.800000000003</v>
      </c>
      <c r="E39" s="24">
        <v>1075.2</v>
      </c>
      <c r="F39" s="24">
        <f t="shared" si="8"/>
        <v>601458.50000000012</v>
      </c>
      <c r="G39" s="24"/>
      <c r="H39" s="24">
        <f>F39+G39</f>
        <v>601458.50000000012</v>
      </c>
      <c r="I39" s="28" t="s">
        <v>26</v>
      </c>
      <c r="J39" s="29" t="s">
        <v>18</v>
      </c>
      <c r="S39" s="3"/>
    </row>
    <row r="40" spans="1:20" ht="23.25">
      <c r="A40" s="30">
        <f>K33-A34-A39</f>
        <v>24794397.300000004</v>
      </c>
      <c r="B40" s="30">
        <f>L33-B34-B39</f>
        <v>1308089.0999999999</v>
      </c>
      <c r="C40" s="30">
        <f>M33-C34-C39</f>
        <v>450543.29999999964</v>
      </c>
      <c r="D40" s="30">
        <f>N33-D34-D39</f>
        <v>7372801.5000000009</v>
      </c>
      <c r="E40" s="30">
        <f>O33-E34-E39</f>
        <v>58126.299999999974</v>
      </c>
      <c r="F40" s="30">
        <f>SUM(A40:E40)</f>
        <v>33983957.500000007</v>
      </c>
      <c r="G40" s="24"/>
      <c r="H40" s="30">
        <f>F40+G40</f>
        <v>33983957.500000007</v>
      </c>
      <c r="I40" s="33" t="s">
        <v>27</v>
      </c>
      <c r="J40" s="35" t="s">
        <v>19</v>
      </c>
      <c r="S40" s="3"/>
      <c r="T40" s="3"/>
    </row>
    <row r="41" spans="1:20" ht="23.25">
      <c r="A41" s="30">
        <f>A40-A82</f>
        <v>20241367.600000005</v>
      </c>
      <c r="B41" s="30">
        <f t="shared" ref="B41:E41" si="11">B40-B82</f>
        <v>1232502.5999999999</v>
      </c>
      <c r="C41" s="30">
        <f t="shared" si="11"/>
        <v>0</v>
      </c>
      <c r="D41" s="30">
        <f t="shared" si="11"/>
        <v>6733108.3000000007</v>
      </c>
      <c r="E41" s="30">
        <f t="shared" si="11"/>
        <v>50644.599999999977</v>
      </c>
      <c r="F41" s="30">
        <f>SUM(A41:E41)</f>
        <v>28257623.100000009</v>
      </c>
      <c r="G41" s="24"/>
      <c r="H41" s="30">
        <f>F41+G41</f>
        <v>28257623.100000009</v>
      </c>
      <c r="I41" s="33" t="s">
        <v>124</v>
      </c>
      <c r="J41" s="35" t="s">
        <v>131</v>
      </c>
      <c r="S41" s="3"/>
      <c r="T41" s="3"/>
    </row>
    <row r="42" spans="1:20">
      <c r="A42" s="96" t="s">
        <v>30</v>
      </c>
      <c r="B42" s="85"/>
      <c r="C42" s="85"/>
      <c r="D42" s="85"/>
      <c r="E42" s="85"/>
      <c r="F42" s="85"/>
      <c r="G42" s="85"/>
      <c r="H42" s="85"/>
      <c r="I42" s="85"/>
      <c r="J42" s="85"/>
      <c r="K42" s="85"/>
      <c r="L42" s="85"/>
      <c r="M42" s="85"/>
      <c r="N42" s="85"/>
      <c r="O42" s="85"/>
      <c r="P42" s="85"/>
      <c r="Q42" s="85"/>
      <c r="R42" s="97"/>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24794397.300000004</v>
      </c>
      <c r="L44" s="24">
        <f t="shared" ref="L44:O44" si="12">B40</f>
        <v>1308089.0999999999</v>
      </c>
      <c r="M44" s="24">
        <f t="shared" si="12"/>
        <v>450543.29999999964</v>
      </c>
      <c r="N44" s="24">
        <f t="shared" si="12"/>
        <v>7372801.5000000009</v>
      </c>
      <c r="O44" s="24">
        <f t="shared" si="12"/>
        <v>58126.299999999974</v>
      </c>
      <c r="P44" s="24">
        <f>SUM(K44:O44)</f>
        <v>33983957.500000007</v>
      </c>
      <c r="R44" s="24">
        <f>P44+Q44</f>
        <v>33983957.500000007</v>
      </c>
    </row>
    <row r="45" spans="1:20">
      <c r="F45" s="24"/>
      <c r="G45" s="24">
        <v>1264.9000000000001</v>
      </c>
      <c r="I45" s="28" t="s">
        <v>21</v>
      </c>
      <c r="J45" s="29" t="s">
        <v>35</v>
      </c>
      <c r="N45" s="24">
        <v>16120156.199999999</v>
      </c>
      <c r="P45" s="24">
        <f>SUM(K45:O45)</f>
        <v>16120156.199999999</v>
      </c>
      <c r="Q45" s="24">
        <v>491552</v>
      </c>
      <c r="R45" s="24">
        <f>P45+Q45</f>
        <v>16611708.199999999</v>
      </c>
    </row>
    <row r="46" spans="1:20" ht="25.5" customHeight="1">
      <c r="G46" s="45"/>
      <c r="I46" s="28" t="s">
        <v>31</v>
      </c>
      <c r="J46" s="29" t="s">
        <v>36</v>
      </c>
      <c r="M46" s="24">
        <v>3973441.9</v>
      </c>
      <c r="P46" s="24">
        <f t="shared" ref="P46:P47" si="13">SUM(K46:O46)</f>
        <v>3973441.9</v>
      </c>
      <c r="Q46" s="45"/>
      <c r="R46" s="24">
        <f t="shared" ref="R46:R48" si="14">P46+Q46</f>
        <v>3973441.9</v>
      </c>
    </row>
    <row r="47" spans="1:20" ht="23.25">
      <c r="G47" s="45"/>
      <c r="I47" s="28" t="s">
        <v>32</v>
      </c>
      <c r="J47" s="29" t="s">
        <v>37</v>
      </c>
      <c r="M47" s="24">
        <v>188984.9</v>
      </c>
      <c r="P47" s="24">
        <f t="shared" si="13"/>
        <v>188984.9</v>
      </c>
      <c r="Q47" s="45"/>
      <c r="R47" s="24">
        <f t="shared" si="14"/>
        <v>188984.9</v>
      </c>
    </row>
    <row r="48" spans="1:20">
      <c r="A48" s="24">
        <v>11108874.5</v>
      </c>
      <c r="B48" s="24">
        <v>2084511.9</v>
      </c>
      <c r="C48" s="24">
        <v>494962</v>
      </c>
      <c r="D48" s="24">
        <v>160288.9</v>
      </c>
      <c r="E48" s="24">
        <v>0</v>
      </c>
      <c r="F48" s="24">
        <f>SUM(A48:E48)</f>
        <v>13848637.300000001</v>
      </c>
      <c r="G48" s="24">
        <v>752155.8</v>
      </c>
      <c r="H48" s="24">
        <f>F48+G48</f>
        <v>14600793.100000001</v>
      </c>
      <c r="I48" s="28" t="s">
        <v>33</v>
      </c>
      <c r="J48" s="29" t="s">
        <v>103</v>
      </c>
      <c r="K48" s="24">
        <v>1343037.9</v>
      </c>
      <c r="L48" s="24">
        <v>2319005.9</v>
      </c>
      <c r="M48" s="24">
        <v>1344012.4</v>
      </c>
      <c r="N48" s="24">
        <v>3342673.5</v>
      </c>
      <c r="O48" s="24">
        <v>546.4</v>
      </c>
      <c r="P48" s="24">
        <f>SUM(K48:O48)</f>
        <v>8349276.0999999996</v>
      </c>
      <c r="Q48" s="24">
        <v>6251517</v>
      </c>
      <c r="R48" s="24">
        <f t="shared" si="14"/>
        <v>14600793.1</v>
      </c>
    </row>
    <row r="49" spans="1:20">
      <c r="A49" s="30">
        <f>K44+K45+K46-K47+K48-A48</f>
        <v>15028560.700000003</v>
      </c>
      <c r="B49" s="30">
        <f>L44+L45+L46-L47+L48-B48</f>
        <v>1542583.1</v>
      </c>
      <c r="C49" s="30">
        <f>M44+M45+M46-M47+M48-C48</f>
        <v>5084050.6999999993</v>
      </c>
      <c r="D49" s="30">
        <f>N44+N45+N46-N47+N48-D48</f>
        <v>26675342.300000001</v>
      </c>
      <c r="E49" s="30">
        <f>O44+O45+O46-O47+O48-E48</f>
        <v>58672.699999999975</v>
      </c>
      <c r="F49" s="30">
        <f>SUM(A49:E49)</f>
        <v>48389209.5</v>
      </c>
      <c r="H49" s="30">
        <f>F49+G49</f>
        <v>48389209.5</v>
      </c>
      <c r="I49" s="33" t="s">
        <v>34</v>
      </c>
      <c r="J49" s="35" t="s">
        <v>38</v>
      </c>
    </row>
    <row r="50" spans="1:20">
      <c r="A50" s="30">
        <f>A49-A82</f>
        <v>10475531.000000004</v>
      </c>
      <c r="B50" s="30">
        <f t="shared" ref="B50:E50" si="15">B49-B82</f>
        <v>1466996.6</v>
      </c>
      <c r="C50" s="30">
        <f t="shared" si="15"/>
        <v>4633507.3999999994</v>
      </c>
      <c r="D50" s="30">
        <f t="shared" si="15"/>
        <v>26035649.100000001</v>
      </c>
      <c r="E50" s="30">
        <f t="shared" si="15"/>
        <v>51190.999999999978</v>
      </c>
      <c r="F50" s="30">
        <f>SUM(A50:E50)</f>
        <v>42662875.100000009</v>
      </c>
      <c r="H50" s="30">
        <f>F50+G50</f>
        <v>42662875.100000009</v>
      </c>
      <c r="I50" s="33" t="s">
        <v>125</v>
      </c>
      <c r="J50" s="35" t="s">
        <v>132</v>
      </c>
    </row>
    <row r="51" spans="1:20" ht="15" customHeight="1">
      <c r="A51" s="98" t="s">
        <v>39</v>
      </c>
      <c r="B51" s="82"/>
      <c r="C51" s="82"/>
      <c r="D51" s="82"/>
      <c r="E51" s="82"/>
      <c r="F51" s="82"/>
      <c r="G51" s="82"/>
      <c r="H51" s="82"/>
      <c r="I51" s="82"/>
      <c r="J51" s="82"/>
      <c r="K51" s="82"/>
      <c r="L51" s="82"/>
      <c r="M51" s="82"/>
      <c r="N51" s="82"/>
      <c r="O51" s="82"/>
      <c r="P51" s="82"/>
      <c r="Q51" s="82"/>
      <c r="R51" s="99"/>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15028560.700000003</v>
      </c>
      <c r="L53" s="24">
        <f t="shared" ref="L53:O53" si="16">B49</f>
        <v>1542583.1</v>
      </c>
      <c r="M53" s="24">
        <f t="shared" si="16"/>
        <v>5084050.6999999993</v>
      </c>
      <c r="N53" s="24">
        <f t="shared" si="16"/>
        <v>26675342.300000001</v>
      </c>
      <c r="O53" s="24">
        <f t="shared" si="16"/>
        <v>58672.699999999975</v>
      </c>
      <c r="P53" s="24">
        <f>SUM(K53:O53)</f>
        <v>48389209.5</v>
      </c>
      <c r="R53" s="24">
        <f>P53+Q53</f>
        <v>48389209.5</v>
      </c>
    </row>
    <row r="54" spans="1:20">
      <c r="A54" s="24">
        <f>A55+A56+A57+A58</f>
        <v>2759208.8</v>
      </c>
      <c r="B54" s="24">
        <f t="shared" ref="B54:E54" si="17">B55+B56+B57+B58</f>
        <v>411787</v>
      </c>
      <c r="C54" s="24">
        <f t="shared" si="17"/>
        <v>7352931.3999999994</v>
      </c>
      <c r="D54" s="24">
        <f t="shared" si="17"/>
        <v>2750040.6</v>
      </c>
      <c r="E54" s="24">
        <f t="shared" si="17"/>
        <v>308.5</v>
      </c>
      <c r="F54" s="24">
        <f>SUM(A54:E54)</f>
        <v>13274276.299999999</v>
      </c>
      <c r="G54" s="24">
        <f>'[8]11.1'!$H$23</f>
        <v>681725.8</v>
      </c>
      <c r="H54" s="24">
        <f>F54+G54</f>
        <v>13956002.1</v>
      </c>
      <c r="I54" s="28"/>
      <c r="J54" s="29" t="s">
        <v>48</v>
      </c>
      <c r="K54" s="24">
        <f>K55+K56+K57+K58</f>
        <v>145353.5</v>
      </c>
      <c r="L54" s="24">
        <f t="shared" ref="L54:O54" si="18">L55+L56+L57+L58</f>
        <v>970587.10000000009</v>
      </c>
      <c r="M54" s="24">
        <f t="shared" si="18"/>
        <v>9231219.0999999996</v>
      </c>
      <c r="N54" s="24">
        <f t="shared" si="18"/>
        <v>2892926.2</v>
      </c>
      <c r="O54" s="24">
        <f t="shared" si="18"/>
        <v>459.5</v>
      </c>
      <c r="P54" s="24">
        <f t="shared" ref="P54:P62" si="19">SUM(K54:O54)</f>
        <v>13240545.399999999</v>
      </c>
      <c r="Q54" s="24">
        <v>715456.7</v>
      </c>
      <c r="R54" s="24">
        <f t="shared" ref="R54:R62" si="20">P54+Q54</f>
        <v>13956002.099999998</v>
      </c>
      <c r="S54" s="3"/>
    </row>
    <row r="55" spans="1:20" ht="23.25">
      <c r="A55" s="24">
        <v>2526072.2999999998</v>
      </c>
      <c r="B55" s="24">
        <v>137267.20000000001</v>
      </c>
      <c r="C55" s="24"/>
      <c r="D55" s="24">
        <v>468595</v>
      </c>
      <c r="E55" s="24"/>
      <c r="F55" s="24">
        <f t="shared" ref="F55:F57" si="21">SUM(A55:E55)</f>
        <v>3131934.5</v>
      </c>
      <c r="H55" s="24">
        <f t="shared" ref="H55:H57" si="22">F55+G55</f>
        <v>3131934.5</v>
      </c>
      <c r="I55" s="28" t="s">
        <v>40</v>
      </c>
      <c r="J55" s="29" t="s">
        <v>49</v>
      </c>
      <c r="M55" s="24">
        <v>3253348</v>
      </c>
      <c r="P55" s="24">
        <f t="shared" si="19"/>
        <v>3253348</v>
      </c>
      <c r="R55" s="24">
        <f t="shared" si="20"/>
        <v>3253348</v>
      </c>
      <c r="S55" s="3"/>
      <c r="T55" s="3"/>
    </row>
    <row r="56" spans="1:20" ht="23.25">
      <c r="A56" s="24"/>
      <c r="B56" s="24"/>
      <c r="C56" s="24"/>
      <c r="D56" s="24">
        <v>1760577.6</v>
      </c>
      <c r="E56" s="24"/>
      <c r="F56" s="24">
        <f t="shared" si="21"/>
        <v>1760577.6</v>
      </c>
      <c r="H56" s="24">
        <f t="shared" si="22"/>
        <v>1760577.6</v>
      </c>
      <c r="I56" s="28" t="s">
        <v>41</v>
      </c>
      <c r="J56" s="29" t="s">
        <v>50</v>
      </c>
      <c r="K56" s="24">
        <v>108956.8</v>
      </c>
      <c r="L56" s="24">
        <v>793443.8</v>
      </c>
      <c r="M56" s="24">
        <v>857717.5</v>
      </c>
      <c r="N56" s="24">
        <v>0</v>
      </c>
      <c r="O56" s="24">
        <v>459.5</v>
      </c>
      <c r="P56" s="24">
        <f t="shared" si="19"/>
        <v>1760577.6</v>
      </c>
      <c r="R56" s="24">
        <f t="shared" si="20"/>
        <v>1760577.6</v>
      </c>
      <c r="T56" s="3"/>
    </row>
    <row r="57" spans="1:20" ht="34.5">
      <c r="A57" s="24"/>
      <c r="B57" s="24">
        <v>185059.8</v>
      </c>
      <c r="C57" s="24">
        <v>2419672.2999999998</v>
      </c>
      <c r="D57" s="24"/>
      <c r="E57" s="24"/>
      <c r="F57" s="24">
        <f t="shared" si="21"/>
        <v>2604732.0999999996</v>
      </c>
      <c r="H57" s="24">
        <f t="shared" si="22"/>
        <v>2604732.0999999996</v>
      </c>
      <c r="I57" s="28" t="s">
        <v>42</v>
      </c>
      <c r="J57" s="29" t="s">
        <v>51</v>
      </c>
      <c r="N57" s="24">
        <v>2604732.1</v>
      </c>
      <c r="P57" s="24">
        <f t="shared" si="19"/>
        <v>2604732.1</v>
      </c>
      <c r="R57" s="24">
        <f t="shared" si="20"/>
        <v>2604732.1</v>
      </c>
    </row>
    <row r="58" spans="1:20">
      <c r="A58" s="24">
        <f>A59+A60+A61+A62</f>
        <v>233136.5</v>
      </c>
      <c r="B58" s="24">
        <f t="shared" ref="B58:E58" si="23">B59+B60+B61+B62</f>
        <v>89460</v>
      </c>
      <c r="C58" s="24">
        <v>4933259.0999999996</v>
      </c>
      <c r="D58" s="24">
        <f t="shared" si="23"/>
        <v>520868</v>
      </c>
      <c r="E58" s="24">
        <f t="shared" si="23"/>
        <v>308.5</v>
      </c>
      <c r="F58" s="24">
        <f>SUM(A58:E58)</f>
        <v>5777032.0999999996</v>
      </c>
      <c r="G58" s="24"/>
      <c r="H58" s="24">
        <f>F58+G58</f>
        <v>5777032.0999999996</v>
      </c>
      <c r="I58" s="28" t="s">
        <v>43</v>
      </c>
      <c r="J58" s="36" t="s">
        <v>52</v>
      </c>
      <c r="K58" s="24">
        <f>K59+K60+K61+K62</f>
        <v>36396.699999999997</v>
      </c>
      <c r="L58" s="24">
        <f t="shared" ref="L58:O58" si="24">L59+L60+L61+L62</f>
        <v>177143.30000000002</v>
      </c>
      <c r="M58" s="24">
        <v>5120153.5999999996</v>
      </c>
      <c r="N58" s="24">
        <f t="shared" si="24"/>
        <v>288194.09999999998</v>
      </c>
      <c r="O58" s="24">
        <f t="shared" si="24"/>
        <v>0</v>
      </c>
      <c r="P58" s="24">
        <f t="shared" si="19"/>
        <v>5621887.6999999993</v>
      </c>
      <c r="R58" s="24">
        <f t="shared" si="20"/>
        <v>5621887.6999999993</v>
      </c>
    </row>
    <row r="59" spans="1:20" ht="34.5">
      <c r="A59" s="24">
        <v>45701.1</v>
      </c>
      <c r="B59" s="24">
        <v>5635.1</v>
      </c>
      <c r="C59" s="24">
        <v>0</v>
      </c>
      <c r="D59" s="24">
        <v>122967.9</v>
      </c>
      <c r="E59" s="24">
        <v>0</v>
      </c>
      <c r="F59" s="24">
        <f t="shared" ref="F59:F62" si="25">SUM(A59:E59)</f>
        <v>174304.09999999998</v>
      </c>
      <c r="H59" s="24">
        <f t="shared" ref="H59:H62" si="26">F59+G59</f>
        <v>174304.09999999998</v>
      </c>
      <c r="I59" s="28" t="s">
        <v>44</v>
      </c>
      <c r="J59" s="29" t="s">
        <v>53</v>
      </c>
      <c r="L59" s="24">
        <v>174304.1</v>
      </c>
      <c r="P59" s="24">
        <f t="shared" si="19"/>
        <v>174304.1</v>
      </c>
      <c r="R59" s="24">
        <f t="shared" si="20"/>
        <v>174304.1</v>
      </c>
    </row>
    <row r="60" spans="1:20" ht="23.25">
      <c r="A60" s="24">
        <v>0</v>
      </c>
      <c r="B60" s="24">
        <v>81295.5</v>
      </c>
      <c r="C60" s="24">
        <v>0</v>
      </c>
      <c r="D60" s="24">
        <v>0</v>
      </c>
      <c r="E60" s="24">
        <v>0</v>
      </c>
      <c r="F60" s="24">
        <f t="shared" si="25"/>
        <v>81295.5</v>
      </c>
      <c r="H60" s="24">
        <f t="shared" si="26"/>
        <v>81295.5</v>
      </c>
      <c r="I60" s="28" t="s">
        <v>45</v>
      </c>
      <c r="J60" s="29" t="s">
        <v>54</v>
      </c>
      <c r="K60" s="24">
        <v>9665.6</v>
      </c>
      <c r="L60" s="24">
        <v>2839.2</v>
      </c>
      <c r="M60" s="24">
        <v>0</v>
      </c>
      <c r="N60" s="24">
        <v>51450.2</v>
      </c>
      <c r="O60" s="24">
        <v>0</v>
      </c>
      <c r="P60" s="24">
        <f t="shared" si="19"/>
        <v>63955</v>
      </c>
      <c r="R60" s="24">
        <f t="shared" si="20"/>
        <v>63955</v>
      </c>
    </row>
    <row r="61" spans="1:20" ht="34.5">
      <c r="A61" s="24"/>
      <c r="B61" s="24"/>
      <c r="C61" s="24"/>
      <c r="F61" s="24">
        <f t="shared" si="25"/>
        <v>0</v>
      </c>
      <c r="H61" s="24">
        <f t="shared" si="26"/>
        <v>0</v>
      </c>
      <c r="I61" s="28" t="s">
        <v>112</v>
      </c>
      <c r="J61" s="29" t="s">
        <v>113</v>
      </c>
      <c r="M61" s="24"/>
      <c r="P61" s="24"/>
      <c r="R61" s="24"/>
    </row>
    <row r="62" spans="1:20">
      <c r="A62" s="24">
        <v>187435.4</v>
      </c>
      <c r="B62" s="24">
        <v>2529.4</v>
      </c>
      <c r="C62" s="24">
        <v>477385.6</v>
      </c>
      <c r="D62" s="24">
        <v>397900.1</v>
      </c>
      <c r="E62" s="24">
        <v>308.5</v>
      </c>
      <c r="F62" s="24">
        <f t="shared" si="25"/>
        <v>1065559</v>
      </c>
      <c r="H62" s="24">
        <f t="shared" si="26"/>
        <v>1065559</v>
      </c>
      <c r="I62" s="28" t="s">
        <v>46</v>
      </c>
      <c r="J62" s="36" t="s">
        <v>55</v>
      </c>
      <c r="K62" s="24">
        <v>26731.1</v>
      </c>
      <c r="L62" s="24">
        <v>0</v>
      </c>
      <c r="M62" s="24">
        <v>664280.1</v>
      </c>
      <c r="N62" s="24">
        <v>236743.9</v>
      </c>
      <c r="O62" s="24">
        <v>0</v>
      </c>
      <c r="P62" s="24">
        <f t="shared" si="19"/>
        <v>927755.1</v>
      </c>
      <c r="R62" s="24">
        <f t="shared" si="20"/>
        <v>927755.1</v>
      </c>
    </row>
    <row r="63" spans="1:20" ht="23.25">
      <c r="A63" s="30">
        <f>K53+K54-A54</f>
        <v>12414705.400000002</v>
      </c>
      <c r="B63" s="30">
        <f>L53+L54-B54</f>
        <v>2101383.2000000002</v>
      </c>
      <c r="C63" s="30">
        <f>M53+M54-C54</f>
        <v>6962338.3999999994</v>
      </c>
      <c r="D63" s="30">
        <f>N53+N54-D54</f>
        <v>26818227.899999999</v>
      </c>
      <c r="E63" s="30">
        <f>O53+O54-E54</f>
        <v>58823.699999999975</v>
      </c>
      <c r="F63" s="30">
        <f>SUM(A63:E63)</f>
        <v>48355478.600000001</v>
      </c>
      <c r="G63" s="24"/>
      <c r="H63" s="30">
        <f>F63+G63</f>
        <v>48355478.600000001</v>
      </c>
      <c r="I63" s="33" t="s">
        <v>47</v>
      </c>
      <c r="J63" s="35" t="s">
        <v>56</v>
      </c>
    </row>
    <row r="64" spans="1:20">
      <c r="A64" s="30">
        <f>A63-A82</f>
        <v>7861675.700000002</v>
      </c>
      <c r="B64" s="30">
        <f t="shared" ref="B64:E64" si="27">B63-B82</f>
        <v>2025796.7000000002</v>
      </c>
      <c r="C64" s="30">
        <f t="shared" si="27"/>
        <v>6511795.0999999996</v>
      </c>
      <c r="D64" s="30">
        <f t="shared" si="27"/>
        <v>26178534.699999999</v>
      </c>
      <c r="E64" s="30">
        <f t="shared" si="27"/>
        <v>51341.999999999978</v>
      </c>
      <c r="F64" s="30">
        <f>SUM(A64:E64)</f>
        <v>42629144.200000003</v>
      </c>
      <c r="G64" s="24"/>
      <c r="H64" s="30">
        <f>F64+G64</f>
        <v>42629144.200000003</v>
      </c>
      <c r="I64" s="33" t="s">
        <v>126</v>
      </c>
      <c r="J64" s="35" t="s">
        <v>133</v>
      </c>
    </row>
    <row r="65" spans="1:19" ht="15" customHeight="1">
      <c r="A65" s="98" t="s">
        <v>57</v>
      </c>
      <c r="B65" s="82"/>
      <c r="C65" s="82"/>
      <c r="D65" s="82"/>
      <c r="E65" s="82"/>
      <c r="F65" s="82"/>
      <c r="G65" s="82"/>
      <c r="H65" s="82"/>
      <c r="I65" s="82"/>
      <c r="J65" s="82"/>
      <c r="K65" s="82"/>
      <c r="L65" s="82"/>
      <c r="M65" s="82"/>
      <c r="N65" s="82"/>
      <c r="O65" s="82"/>
      <c r="P65" s="82"/>
      <c r="Q65" s="82"/>
      <c r="R65" s="99"/>
      <c r="S65" s="3"/>
    </row>
    <row r="66" spans="1:19">
      <c r="A66" s="86" t="s">
        <v>2</v>
      </c>
      <c r="B66" s="86"/>
      <c r="C66" s="86"/>
      <c r="D66" s="86"/>
      <c r="E66" s="86"/>
      <c r="F66" s="86"/>
      <c r="G66" s="86"/>
      <c r="H66" s="86"/>
      <c r="I66" s="86"/>
      <c r="J66" s="90" t="s">
        <v>16</v>
      </c>
      <c r="K66" s="90"/>
      <c r="L66" s="90"/>
      <c r="M66" s="90"/>
      <c r="N66" s="90"/>
      <c r="O66" s="90"/>
      <c r="P66" s="90"/>
      <c r="Q66" s="90"/>
      <c r="R66" s="90"/>
    </row>
    <row r="67" spans="1:19" ht="15" customHeight="1">
      <c r="I67" s="28" t="s">
        <v>34</v>
      </c>
      <c r="J67" s="29" t="s">
        <v>56</v>
      </c>
      <c r="K67" s="24">
        <f>A63</f>
        <v>12414705.400000002</v>
      </c>
      <c r="L67" s="24">
        <f t="shared" ref="L67:O67" si="28">B63</f>
        <v>2101383.2000000002</v>
      </c>
      <c r="M67" s="24">
        <f t="shared" si="28"/>
        <v>6962338.3999999994</v>
      </c>
      <c r="N67" s="24">
        <f t="shared" si="28"/>
        <v>26818227.899999999</v>
      </c>
      <c r="O67" s="24">
        <f t="shared" si="28"/>
        <v>58823.699999999975</v>
      </c>
      <c r="P67" s="24">
        <f>SUM(K67:O67)</f>
        <v>48355478.600000001</v>
      </c>
      <c r="R67" s="24">
        <f>P67+Q67</f>
        <v>48355478.600000001</v>
      </c>
    </row>
    <row r="68" spans="1:19" ht="24.75" customHeight="1">
      <c r="C68" s="24">
        <v>2840045.8</v>
      </c>
      <c r="D68" s="24"/>
      <c r="E68" s="24">
        <v>610130.80000000005</v>
      </c>
      <c r="F68" s="24">
        <f>SUM(A68:E68)</f>
        <v>3450176.5999999996</v>
      </c>
      <c r="G68" s="24"/>
      <c r="H68" s="24">
        <f>F68+G68</f>
        <v>3450176.5999999996</v>
      </c>
      <c r="I68" s="28" t="s">
        <v>58</v>
      </c>
      <c r="J68" s="29" t="s">
        <v>60</v>
      </c>
      <c r="N68" s="24">
        <v>3450176.6</v>
      </c>
      <c r="P68" s="24">
        <f>SUM(K68:O68)</f>
        <v>3450176.6</v>
      </c>
      <c r="R68" s="24">
        <f>P68+Q68</f>
        <v>3450176.6</v>
      </c>
    </row>
    <row r="69" spans="1:19" ht="23.25">
      <c r="A69" s="30">
        <f>K67+K68-A68</f>
        <v>12414705.400000002</v>
      </c>
      <c r="B69" s="30">
        <f>L67+L68-B68</f>
        <v>2101383.2000000002</v>
      </c>
      <c r="C69" s="30">
        <f>M67+M68-C68</f>
        <v>4122292.5999999996</v>
      </c>
      <c r="D69" s="30">
        <f>N67+N68-D68</f>
        <v>30268404.5</v>
      </c>
      <c r="E69" s="30">
        <f>O67+O68-E68</f>
        <v>-551307.10000000009</v>
      </c>
      <c r="F69" s="30">
        <f>SUM(A69:E69)</f>
        <v>48355478.600000001</v>
      </c>
      <c r="G69" s="24"/>
      <c r="H69" s="24">
        <f>F69+G69</f>
        <v>48355478.600000001</v>
      </c>
      <c r="I69" s="33" t="s">
        <v>59</v>
      </c>
      <c r="J69" s="35" t="s">
        <v>61</v>
      </c>
    </row>
    <row r="70" spans="1:19" ht="15" customHeight="1">
      <c r="A70" s="98" t="s">
        <v>62</v>
      </c>
      <c r="B70" s="82"/>
      <c r="C70" s="82"/>
      <c r="D70" s="82"/>
      <c r="E70" s="82"/>
      <c r="F70" s="82"/>
      <c r="G70" s="82"/>
      <c r="H70" s="82"/>
      <c r="I70" s="82"/>
      <c r="J70" s="82"/>
      <c r="K70" s="82"/>
      <c r="L70" s="82"/>
      <c r="M70" s="82"/>
      <c r="N70" s="82"/>
      <c r="O70" s="82"/>
      <c r="P70" s="82"/>
      <c r="Q70" s="82"/>
      <c r="R70" s="99"/>
    </row>
    <row r="71" spans="1:19" ht="15" customHeight="1">
      <c r="A71" s="86" t="s">
        <v>2</v>
      </c>
      <c r="B71" s="86"/>
      <c r="C71" s="86"/>
      <c r="D71" s="86"/>
      <c r="E71" s="86"/>
      <c r="F71" s="86"/>
      <c r="G71" s="86"/>
      <c r="H71" s="86"/>
      <c r="I71" s="86"/>
      <c r="J71" s="90" t="s">
        <v>16</v>
      </c>
      <c r="K71" s="90"/>
      <c r="L71" s="90"/>
      <c r="M71" s="90"/>
      <c r="N71" s="90"/>
      <c r="O71" s="90"/>
      <c r="P71" s="90"/>
      <c r="Q71" s="90"/>
      <c r="R71" s="90"/>
    </row>
    <row r="72" spans="1:19">
      <c r="I72" s="28" t="s">
        <v>47</v>
      </c>
      <c r="J72" s="29" t="s">
        <v>56</v>
      </c>
      <c r="K72" s="24">
        <f>A63</f>
        <v>12414705.400000002</v>
      </c>
      <c r="L72" s="24">
        <f t="shared" ref="L72:O72" si="29">B63</f>
        <v>2101383.2000000002</v>
      </c>
      <c r="M72" s="24">
        <f t="shared" si="29"/>
        <v>6962338.3999999994</v>
      </c>
      <c r="N72" s="24">
        <f t="shared" si="29"/>
        <v>26818227.899999999</v>
      </c>
      <c r="O72" s="24">
        <f t="shared" si="29"/>
        <v>58823.699999999975</v>
      </c>
      <c r="P72" s="24">
        <f>SUM(K72:O72)</f>
        <v>48355478.600000001</v>
      </c>
      <c r="R72" s="24">
        <f>P72+Q72</f>
        <v>48355478.600000001</v>
      </c>
    </row>
    <row r="73" spans="1:19" ht="45.75">
      <c r="B73" s="24">
        <v>1093827.3999999999</v>
      </c>
      <c r="F73" s="24">
        <f>SUM(A73:E73)</f>
        <v>1093827.3999999999</v>
      </c>
      <c r="G73" s="24"/>
      <c r="H73" s="24">
        <f>F73+G73</f>
        <v>1093827.3999999999</v>
      </c>
      <c r="I73" s="28" t="s">
        <v>63</v>
      </c>
      <c r="J73" s="29" t="s">
        <v>66</v>
      </c>
      <c r="N73" s="24">
        <v>1093827.3999999999</v>
      </c>
      <c r="P73" s="24">
        <f t="shared" ref="P73" si="30">SUM(K73:O73)</f>
        <v>1093827.3999999999</v>
      </c>
      <c r="R73" s="24">
        <f t="shared" ref="R73" si="31">P73+Q73</f>
        <v>1093827.3999999999</v>
      </c>
    </row>
    <row r="74" spans="1:19" ht="23.25">
      <c r="C74" s="24">
        <v>5729324.7999999998</v>
      </c>
      <c r="D74" s="24">
        <v>27986614.699999999</v>
      </c>
      <c r="E74" s="24">
        <v>610130.80000000005</v>
      </c>
      <c r="F74" s="24">
        <f>SUM(A74:E74)</f>
        <v>34326070.299999997</v>
      </c>
      <c r="G74" s="24"/>
      <c r="H74" s="24">
        <f>F74+G74</f>
        <v>34326070.299999997</v>
      </c>
      <c r="I74" s="28" t="s">
        <v>64</v>
      </c>
      <c r="J74" s="29" t="s">
        <v>67</v>
      </c>
      <c r="P74" s="24"/>
      <c r="R74" s="24"/>
    </row>
    <row r="75" spans="1:19">
      <c r="A75" s="30">
        <f>K72+K73-A73-A74</f>
        <v>12414705.400000002</v>
      </c>
      <c r="B75" s="30">
        <f>L72+L73-B73-B74</f>
        <v>1007555.8000000003</v>
      </c>
      <c r="C75" s="30">
        <f>M72+M73-C73-C74</f>
        <v>1233013.5999999996</v>
      </c>
      <c r="D75" s="30">
        <f>N72+N73-D73-D74</f>
        <v>-74559.400000002235</v>
      </c>
      <c r="E75" s="30">
        <f>O72+O73-E73-E74</f>
        <v>-551307.10000000009</v>
      </c>
      <c r="F75" s="30">
        <f>SUM(A75:E75)</f>
        <v>14029408.300000001</v>
      </c>
      <c r="G75" s="24"/>
      <c r="H75" s="30">
        <f>F75+G75</f>
        <v>14029408.300000001</v>
      </c>
      <c r="I75" s="33" t="s">
        <v>65</v>
      </c>
      <c r="J75" s="35" t="s">
        <v>68</v>
      </c>
    </row>
    <row r="76" spans="1:19">
      <c r="A76" s="30">
        <f>A75-A82</f>
        <v>7861675.700000002</v>
      </c>
      <c r="B76" s="30">
        <f t="shared" ref="B76:E76" si="32">B75-B82</f>
        <v>931969.30000000028</v>
      </c>
      <c r="C76" s="30">
        <f t="shared" si="32"/>
        <v>782470.29999999958</v>
      </c>
      <c r="D76" s="30">
        <f t="shared" si="32"/>
        <v>-714252.60000000219</v>
      </c>
      <c r="E76" s="30">
        <f t="shared" si="32"/>
        <v>-558788.80000000005</v>
      </c>
      <c r="F76" s="30">
        <f>SUM(A76:E76)</f>
        <v>8303073.8999999994</v>
      </c>
      <c r="G76" s="24"/>
      <c r="H76" s="30">
        <f>F76+G76</f>
        <v>8303073.8999999994</v>
      </c>
      <c r="I76" s="33" t="s">
        <v>127</v>
      </c>
      <c r="J76" s="35" t="s">
        <v>134</v>
      </c>
    </row>
    <row r="77" spans="1:19" ht="15" customHeight="1">
      <c r="A77" s="98" t="s">
        <v>94</v>
      </c>
      <c r="B77" s="82"/>
      <c r="C77" s="82"/>
      <c r="D77" s="82"/>
      <c r="E77" s="82"/>
      <c r="F77" s="82"/>
      <c r="G77" s="82"/>
      <c r="H77" s="82"/>
      <c r="I77" s="82"/>
      <c r="J77" s="82"/>
      <c r="K77" s="82"/>
      <c r="L77" s="82"/>
      <c r="M77" s="82"/>
      <c r="N77" s="82"/>
      <c r="O77" s="82"/>
      <c r="P77" s="82"/>
      <c r="Q77" s="82"/>
      <c r="R77" s="99"/>
    </row>
    <row r="78" spans="1:19">
      <c r="A78" s="86" t="s">
        <v>96</v>
      </c>
      <c r="B78" s="86"/>
      <c r="C78" s="86"/>
      <c r="D78" s="86"/>
      <c r="E78" s="86"/>
      <c r="F78" s="86"/>
      <c r="G78" s="86"/>
      <c r="H78" s="86"/>
      <c r="I78" s="86"/>
      <c r="J78" s="90" t="s">
        <v>95</v>
      </c>
      <c r="K78" s="90"/>
      <c r="L78" s="90"/>
      <c r="M78" s="90"/>
      <c r="N78" s="90"/>
      <c r="O78" s="90"/>
      <c r="P78" s="90"/>
      <c r="Q78" s="90"/>
      <c r="R78" s="90"/>
    </row>
    <row r="79" spans="1:19">
      <c r="I79" s="28" t="s">
        <v>65</v>
      </c>
      <c r="J79" s="29" t="s">
        <v>68</v>
      </c>
      <c r="K79" s="24">
        <f>A75</f>
        <v>12414705.400000002</v>
      </c>
      <c r="L79" s="24">
        <f t="shared" ref="L79:O79" si="33">B75</f>
        <v>1007555.8000000003</v>
      </c>
      <c r="M79" s="24">
        <f t="shared" si="33"/>
        <v>1233013.5999999996</v>
      </c>
      <c r="N79" s="24">
        <f t="shared" si="33"/>
        <v>-74559.400000002235</v>
      </c>
      <c r="O79" s="24">
        <f t="shared" si="33"/>
        <v>-551307.10000000009</v>
      </c>
      <c r="P79" s="24">
        <f>SUM(K79:O79)</f>
        <v>14029408.300000001</v>
      </c>
      <c r="R79" s="24">
        <f>P79+Q79</f>
        <v>14029408.300000001</v>
      </c>
    </row>
    <row r="80" spans="1:19">
      <c r="A80" s="24">
        <f>A81+A83</f>
        <v>11353866.800000001</v>
      </c>
      <c r="B80" s="24">
        <f t="shared" ref="B80:E80" si="34">B81+B83</f>
        <v>267253.60000000003</v>
      </c>
      <c r="C80" s="24">
        <f t="shared" si="34"/>
        <v>1556878.8</v>
      </c>
      <c r="D80" s="24">
        <f t="shared" si="34"/>
        <v>1107754</v>
      </c>
      <c r="E80" s="24">
        <f t="shared" si="34"/>
        <v>44425.7</v>
      </c>
      <c r="F80" s="24">
        <f>SUM(A80:E80)</f>
        <v>14330178.9</v>
      </c>
      <c r="H80" s="24">
        <f>F80+G80</f>
        <v>14330178.9</v>
      </c>
      <c r="I80" s="28" t="s">
        <v>114</v>
      </c>
      <c r="J80" s="29" t="s">
        <v>115</v>
      </c>
      <c r="K80" s="24"/>
      <c r="L80" s="24"/>
      <c r="M80" s="24"/>
      <c r="N80" s="24"/>
      <c r="O80" s="24"/>
      <c r="P80" s="24"/>
      <c r="R80" s="24"/>
    </row>
    <row r="81" spans="1:19" ht="23.25">
      <c r="A81" s="24">
        <v>8848334.5</v>
      </c>
      <c r="B81" s="24">
        <v>237536.7</v>
      </c>
      <c r="C81" s="24">
        <v>1560824.2</v>
      </c>
      <c r="D81" s="24">
        <v>1107754</v>
      </c>
      <c r="E81" s="24">
        <v>44425.7</v>
      </c>
      <c r="F81" s="24">
        <f t="shared" ref="F81:F83" si="35">SUM(A81:E81)</f>
        <v>11798875.099999998</v>
      </c>
      <c r="G81" s="24"/>
      <c r="H81" s="24">
        <f>F81+G81</f>
        <v>11798875.099999998</v>
      </c>
      <c r="I81" s="28" t="s">
        <v>71</v>
      </c>
      <c r="J81" s="29" t="s">
        <v>74</v>
      </c>
      <c r="K81" s="24"/>
      <c r="L81" s="24"/>
      <c r="M81" s="24"/>
      <c r="N81" s="24"/>
      <c r="O81" s="24"/>
      <c r="P81" s="24"/>
      <c r="R81" s="24"/>
    </row>
    <row r="82" spans="1:19" ht="23.25">
      <c r="A82" s="24">
        <v>4553029.7</v>
      </c>
      <c r="B82" s="24">
        <v>75586.5</v>
      </c>
      <c r="C82" s="24">
        <v>450543.3</v>
      </c>
      <c r="D82" s="24">
        <v>639693.19999999995</v>
      </c>
      <c r="E82" s="24">
        <v>7481.7</v>
      </c>
      <c r="F82" s="24">
        <f t="shared" si="35"/>
        <v>5726334.4000000004</v>
      </c>
      <c r="G82" s="24"/>
      <c r="H82" s="24">
        <f t="shared" ref="H82:H83" si="36">F82+G82</f>
        <v>5726334.4000000004</v>
      </c>
      <c r="I82" s="28" t="s">
        <v>110</v>
      </c>
      <c r="J82" s="29" t="s">
        <v>111</v>
      </c>
      <c r="K82" s="24"/>
      <c r="L82" s="24"/>
      <c r="M82" s="24"/>
      <c r="N82" s="24"/>
      <c r="O82" s="24"/>
      <c r="P82" s="24"/>
      <c r="R82" s="24"/>
    </row>
    <row r="83" spans="1:19" ht="34.5">
      <c r="A83" s="24">
        <v>2505532.2999999998</v>
      </c>
      <c r="B83" s="24">
        <v>29716.9</v>
      </c>
      <c r="C83" s="24">
        <v>-3945.4</v>
      </c>
      <c r="D83" s="24">
        <v>0</v>
      </c>
      <c r="E83" s="24">
        <v>0</v>
      </c>
      <c r="F83" s="24">
        <f t="shared" si="35"/>
        <v>2531303.7999999998</v>
      </c>
      <c r="G83" s="24"/>
      <c r="H83" s="24">
        <f t="shared" si="36"/>
        <v>2531303.7999999998</v>
      </c>
      <c r="I83" s="28" t="s">
        <v>116</v>
      </c>
      <c r="J83" s="29" t="s">
        <v>75</v>
      </c>
      <c r="K83" s="24"/>
      <c r="L83" s="24"/>
      <c r="M83" s="24"/>
      <c r="N83" s="24"/>
      <c r="O83" s="24"/>
      <c r="P83" s="24"/>
      <c r="R83" s="24"/>
    </row>
    <row r="84" spans="1:19" ht="23.25">
      <c r="F84" s="24"/>
      <c r="G84" s="24"/>
      <c r="H84" s="24"/>
      <c r="I84" s="28" t="s">
        <v>69</v>
      </c>
      <c r="J84" s="29" t="s">
        <v>117</v>
      </c>
      <c r="K84" s="24">
        <v>282315.90000000002</v>
      </c>
      <c r="L84" s="24">
        <v>576.79999999999995</v>
      </c>
      <c r="M84" s="24">
        <v>10885.4</v>
      </c>
      <c r="N84" s="24">
        <v>0</v>
      </c>
      <c r="O84" s="24">
        <v>0</v>
      </c>
      <c r="P84" s="24">
        <f>SUM(K84:O84)</f>
        <v>293778.10000000003</v>
      </c>
      <c r="Q84" s="24">
        <v>1456.5</v>
      </c>
      <c r="R84" s="24">
        <f>P84+Q84</f>
        <v>295234.60000000003</v>
      </c>
    </row>
    <row r="85" spans="1:19" ht="23.25">
      <c r="I85" s="28" t="s">
        <v>70</v>
      </c>
      <c r="J85" s="29" t="s">
        <v>118</v>
      </c>
      <c r="K85" s="24">
        <v>12033.5</v>
      </c>
      <c r="L85" s="24">
        <v>0</v>
      </c>
      <c r="M85" s="24">
        <v>171412.5</v>
      </c>
      <c r="N85" s="24">
        <v>0</v>
      </c>
      <c r="O85" s="24">
        <v>0</v>
      </c>
      <c r="P85" s="24">
        <f>SUM(K85:O85)</f>
        <v>183446</v>
      </c>
      <c r="Q85" s="24">
        <v>111788.6</v>
      </c>
      <c r="R85" s="24">
        <f>P85+Q85</f>
        <v>295234.59999999998</v>
      </c>
      <c r="S85" s="3"/>
    </row>
    <row r="86" spans="1:19" ht="45.75">
      <c r="I86" s="28"/>
      <c r="J86" s="35" t="s">
        <v>119</v>
      </c>
      <c r="K86" s="24">
        <f>K79+K84-K85</f>
        <v>12684987.800000003</v>
      </c>
      <c r="L86" s="24">
        <f t="shared" ref="L86:O86" si="37">L79+L84-L85</f>
        <v>1008132.6000000003</v>
      </c>
      <c r="M86" s="24">
        <f t="shared" si="37"/>
        <v>1072486.4999999995</v>
      </c>
      <c r="N86" s="24">
        <f t="shared" si="37"/>
        <v>-74559.400000002235</v>
      </c>
      <c r="O86" s="24">
        <f t="shared" si="37"/>
        <v>-551307.10000000009</v>
      </c>
      <c r="P86" s="24">
        <f>SUM(K86:O86)</f>
        <v>14139740.4</v>
      </c>
      <c r="R86" s="24">
        <f>P86+Q86</f>
        <v>14139740.4</v>
      </c>
    </row>
    <row r="87" spans="1:19" s="2" customFormat="1" ht="23.25">
      <c r="A87" s="37">
        <f>K86-A80</f>
        <v>1331121.0000000019</v>
      </c>
      <c r="B87" s="37">
        <f>L86-B80</f>
        <v>740879.00000000023</v>
      </c>
      <c r="C87" s="37">
        <f>M86-C80</f>
        <v>-484392.30000000051</v>
      </c>
      <c r="D87" s="37">
        <f>N86-D80</f>
        <v>-1182313.4000000022</v>
      </c>
      <c r="E87" s="37">
        <f>O86-E80</f>
        <v>-595732.80000000005</v>
      </c>
      <c r="F87" s="37">
        <f>SUM(A87:E87)-F22</f>
        <v>-1578988.299999994</v>
      </c>
      <c r="G87" s="37">
        <f>Q17-G14+Q45-G45+Q48-G48+Q54-G54+Q84-Q85</f>
        <v>1578988.2999999991</v>
      </c>
      <c r="H87" s="37">
        <f>F87+G87</f>
        <v>5.1222741603851318E-9</v>
      </c>
      <c r="I87" s="38" t="s">
        <v>73</v>
      </c>
      <c r="J87" s="39" t="s">
        <v>76</v>
      </c>
      <c r="K87" s="46"/>
      <c r="L87" s="46"/>
      <c r="M87" s="46"/>
      <c r="N87" s="46"/>
      <c r="O87" s="46"/>
      <c r="P87" s="46"/>
      <c r="Q87" s="40"/>
      <c r="R87" s="41"/>
    </row>
    <row r="91" spans="1:19">
      <c r="G91" s="2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M12" sqref="M12"/>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5.5703125"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140</v>
      </c>
    </row>
    <row r="3" spans="1:19" ht="47.25" customHeight="1">
      <c r="A3" s="23" t="s">
        <v>5</v>
      </c>
      <c r="B3" s="23" t="s">
        <v>6</v>
      </c>
      <c r="C3" s="23" t="s">
        <v>7</v>
      </c>
      <c r="D3" s="23" t="s">
        <v>8</v>
      </c>
      <c r="E3" s="23" t="s">
        <v>109</v>
      </c>
      <c r="F3" s="23" t="s">
        <v>122</v>
      </c>
      <c r="G3" s="23" t="s">
        <v>92</v>
      </c>
      <c r="H3" s="92" t="s">
        <v>104</v>
      </c>
      <c r="I3" s="94" t="s">
        <v>120</v>
      </c>
      <c r="J3" s="94"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5"/>
      <c r="J4" s="95"/>
      <c r="K4" s="23" t="s">
        <v>9</v>
      </c>
      <c r="L4" s="23" t="s">
        <v>10</v>
      </c>
      <c r="M4" s="23" t="s">
        <v>11</v>
      </c>
      <c r="N4" s="23" t="s">
        <v>12</v>
      </c>
      <c r="O4" s="23" t="s">
        <v>13</v>
      </c>
      <c r="P4" s="23" t="s">
        <v>14</v>
      </c>
      <c r="Q4" s="23" t="s">
        <v>93</v>
      </c>
      <c r="R4" s="93"/>
    </row>
    <row r="5" spans="1:19">
      <c r="A5" s="96" t="s">
        <v>91</v>
      </c>
      <c r="B5" s="85"/>
      <c r="C5" s="85"/>
      <c r="D5" s="85"/>
      <c r="E5" s="85"/>
      <c r="F5" s="85"/>
      <c r="G5" s="85"/>
      <c r="H5" s="85"/>
      <c r="I5" s="85"/>
      <c r="J5" s="85"/>
      <c r="K5" s="85"/>
      <c r="L5" s="85"/>
      <c r="M5" s="85"/>
      <c r="N5" s="85"/>
      <c r="O5" s="85"/>
      <c r="P5" s="85"/>
      <c r="Q5" s="85"/>
      <c r="R5" s="97"/>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54979489.100000001</v>
      </c>
      <c r="L7" s="24">
        <f t="shared" ref="L7:O7" si="0">L27</f>
        <v>2341646.1</v>
      </c>
      <c r="M7" s="24">
        <f t="shared" si="0"/>
        <v>5474464.7999999998</v>
      </c>
      <c r="N7" s="24">
        <f t="shared" si="0"/>
        <v>11568761</v>
      </c>
      <c r="O7" s="24">
        <f t="shared" si="0"/>
        <v>366943.6</v>
      </c>
      <c r="P7" s="24">
        <f>SUM(K7:O7)</f>
        <v>74731304.599999994</v>
      </c>
      <c r="Q7" s="24"/>
      <c r="R7" s="24">
        <f>P7+Q7</f>
        <v>74731304.599999994</v>
      </c>
      <c r="S7" s="3"/>
    </row>
    <row r="8" spans="1:19">
      <c r="A8" s="24">
        <f>A28</f>
        <v>22464323.300000001</v>
      </c>
      <c r="B8" s="24">
        <f>B28</f>
        <v>672887.7</v>
      </c>
      <c r="C8" s="24">
        <f>C28</f>
        <v>3313657.8</v>
      </c>
      <c r="D8" s="24">
        <f>D28</f>
        <v>3843149.7999999993</v>
      </c>
      <c r="E8" s="24">
        <f>E28</f>
        <v>99700.5</v>
      </c>
      <c r="F8" s="24">
        <f>SUM(A8:E8)</f>
        <v>30393719.100000001</v>
      </c>
      <c r="G8" s="24"/>
      <c r="H8" s="24">
        <f t="shared" ref="H8:H16" si="1">F8+G8</f>
        <v>30393719.100000001</v>
      </c>
      <c r="I8" s="25" t="s">
        <v>29</v>
      </c>
      <c r="J8" s="26" t="s">
        <v>3</v>
      </c>
      <c r="K8" s="24"/>
      <c r="L8" s="24"/>
      <c r="M8" s="24"/>
      <c r="N8" s="24"/>
      <c r="O8" s="24"/>
      <c r="P8" s="24"/>
      <c r="Q8" s="24"/>
      <c r="R8" s="24"/>
      <c r="S8" s="3"/>
    </row>
    <row r="9" spans="1:19" ht="23.25">
      <c r="A9" s="24"/>
      <c r="B9" s="24"/>
      <c r="C9" s="24">
        <f t="shared" ref="C9:E9" si="2">C10+C11</f>
        <v>5463145.5999999996</v>
      </c>
      <c r="D9" s="24">
        <f t="shared" si="2"/>
        <v>25087440.100000001</v>
      </c>
      <c r="E9" s="24">
        <f t="shared" si="2"/>
        <v>532652.80000000005</v>
      </c>
      <c r="F9" s="24">
        <f t="shared" ref="F9:F13" si="3">SUM(A9:E9)</f>
        <v>31083238.500000004</v>
      </c>
      <c r="G9" s="24"/>
      <c r="H9" s="24">
        <f t="shared" si="1"/>
        <v>31083238.500000004</v>
      </c>
      <c r="I9" s="25" t="s">
        <v>64</v>
      </c>
      <c r="J9" s="26" t="s">
        <v>67</v>
      </c>
      <c r="K9" s="24"/>
      <c r="L9" s="24"/>
      <c r="M9" s="24"/>
      <c r="N9" s="24"/>
      <c r="O9" s="24"/>
      <c r="P9" s="24"/>
      <c r="Q9" s="24"/>
      <c r="R9" s="24"/>
    </row>
    <row r="10" spans="1:19" ht="25.5" customHeight="1">
      <c r="A10" s="24"/>
      <c r="B10" s="24"/>
      <c r="C10" s="24">
        <v>2803834.3999999994</v>
      </c>
      <c r="D10" s="24">
        <v>25087440.100000001</v>
      </c>
      <c r="E10" s="24">
        <v>532652.80000000005</v>
      </c>
      <c r="F10" s="24">
        <f t="shared" si="3"/>
        <v>28423927.300000001</v>
      </c>
      <c r="G10" s="24"/>
      <c r="H10" s="24">
        <f t="shared" si="1"/>
        <v>28423927.300000001</v>
      </c>
      <c r="I10" s="25"/>
      <c r="J10" s="26" t="s">
        <v>97</v>
      </c>
      <c r="K10" s="24"/>
      <c r="L10" s="24"/>
      <c r="M10" s="24"/>
      <c r="N10" s="24"/>
      <c r="O10" s="24"/>
      <c r="P10" s="24"/>
      <c r="Q10" s="24"/>
      <c r="R10" s="24"/>
    </row>
    <row r="11" spans="1:19" ht="23.25">
      <c r="A11" s="24"/>
      <c r="B11" s="24"/>
      <c r="C11" s="24">
        <v>2659311.2000000002</v>
      </c>
      <c r="D11" s="24"/>
      <c r="E11" s="24"/>
      <c r="F11" s="24">
        <f t="shared" si="3"/>
        <v>2659311.2000000002</v>
      </c>
      <c r="G11" s="24"/>
      <c r="H11" s="24">
        <f t="shared" si="1"/>
        <v>2659311.2000000002</v>
      </c>
      <c r="I11" s="25"/>
      <c r="J11" s="26" t="s">
        <v>98</v>
      </c>
      <c r="K11" s="24"/>
      <c r="L11" s="24"/>
      <c r="M11" s="24"/>
      <c r="N11" s="24"/>
      <c r="O11" s="24"/>
      <c r="P11" s="24"/>
      <c r="Q11" s="24"/>
      <c r="R11" s="24"/>
    </row>
    <row r="12" spans="1:19" ht="23.25">
      <c r="A12" s="24">
        <f>A80</f>
        <v>8866524.5</v>
      </c>
      <c r="B12" s="24">
        <f>B80</f>
        <v>190429.3</v>
      </c>
      <c r="C12" s="24">
        <f>C80</f>
        <v>767733.4</v>
      </c>
      <c r="D12" s="24">
        <f>D80</f>
        <v>829592.2</v>
      </c>
      <c r="E12" s="24">
        <f>E80</f>
        <v>17220.3</v>
      </c>
      <c r="F12" s="24">
        <f t="shared" si="3"/>
        <v>10671499.700000001</v>
      </c>
      <c r="G12" s="24"/>
      <c r="H12" s="24">
        <f t="shared" si="1"/>
        <v>10671499.700000001</v>
      </c>
      <c r="I12" s="25" t="s">
        <v>71</v>
      </c>
      <c r="J12" s="26" t="s">
        <v>74</v>
      </c>
      <c r="K12" s="24"/>
      <c r="L12" s="24"/>
      <c r="M12" s="24"/>
      <c r="N12" s="24"/>
      <c r="O12" s="24"/>
      <c r="P12" s="24"/>
      <c r="Q12" s="24"/>
      <c r="R12" s="24"/>
    </row>
    <row r="13" spans="1:19" ht="34.5">
      <c r="A13" s="24">
        <f>A82</f>
        <v>2406672.9</v>
      </c>
      <c r="B13" s="24">
        <f>B82</f>
        <v>0</v>
      </c>
      <c r="C13" s="24">
        <f>C82</f>
        <v>-7236.9</v>
      </c>
      <c r="D13" s="24">
        <f>D82</f>
        <v>0</v>
      </c>
      <c r="E13" s="24">
        <f>E82</f>
        <v>0</v>
      </c>
      <c r="F13" s="24">
        <f t="shared" si="3"/>
        <v>2399436</v>
      </c>
      <c r="G13" s="24"/>
      <c r="H13" s="24">
        <f t="shared" si="1"/>
        <v>2399436</v>
      </c>
      <c r="I13" s="25" t="s">
        <v>72</v>
      </c>
      <c r="J13" s="26" t="s">
        <v>75</v>
      </c>
      <c r="K13" s="24"/>
      <c r="L13" s="24"/>
      <c r="M13" s="24"/>
      <c r="N13" s="24"/>
      <c r="O13" s="24"/>
      <c r="P13" s="24"/>
      <c r="Q13" s="24"/>
      <c r="R13" s="24"/>
    </row>
    <row r="14" spans="1:19">
      <c r="A14" s="24"/>
      <c r="B14" s="24"/>
      <c r="C14" s="24"/>
      <c r="D14" s="24"/>
      <c r="E14" s="24"/>
      <c r="F14" s="24"/>
      <c r="G14" s="24">
        <f>SUM(G15:G16)</f>
        <v>14957440.700000001</v>
      </c>
      <c r="H14" s="24">
        <f t="shared" si="1"/>
        <v>14957440.700000001</v>
      </c>
      <c r="I14" s="25" t="s">
        <v>82</v>
      </c>
      <c r="J14" s="26" t="s">
        <v>89</v>
      </c>
      <c r="K14" s="24"/>
      <c r="L14" s="24"/>
      <c r="M14" s="24"/>
      <c r="N14" s="24"/>
      <c r="O14" s="24"/>
      <c r="P14" s="24"/>
      <c r="Q14" s="24"/>
      <c r="R14" s="24"/>
    </row>
    <row r="15" spans="1:19">
      <c r="A15" s="24"/>
      <c r="B15" s="24"/>
      <c r="C15" s="24"/>
      <c r="D15" s="24"/>
      <c r="E15" s="24"/>
      <c r="F15" s="24"/>
      <c r="G15" s="24">
        <v>12732694.300000001</v>
      </c>
      <c r="H15" s="24">
        <f t="shared" si="1"/>
        <v>12732694.300000001</v>
      </c>
      <c r="I15" s="25" t="s">
        <v>83</v>
      </c>
      <c r="J15" s="26" t="s">
        <v>107</v>
      </c>
      <c r="K15" s="24"/>
      <c r="L15" s="24"/>
      <c r="M15" s="24"/>
      <c r="N15" s="24"/>
      <c r="O15" s="24"/>
      <c r="P15" s="24"/>
      <c r="Q15" s="24"/>
      <c r="R15" s="24"/>
    </row>
    <row r="16" spans="1:19">
      <c r="A16" s="24"/>
      <c r="B16" s="24"/>
      <c r="C16" s="24"/>
      <c r="D16" s="24"/>
      <c r="E16" s="24"/>
      <c r="F16" s="24"/>
      <c r="G16" s="24">
        <v>2224746.4</v>
      </c>
      <c r="H16" s="24">
        <f t="shared" si="1"/>
        <v>2224746.4</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13371609.800000001</v>
      </c>
      <c r="R17" s="24">
        <f>P17+Q17</f>
        <v>13371609.800000001</v>
      </c>
    </row>
    <row r="18" spans="1:18">
      <c r="A18" s="24"/>
      <c r="B18" s="24"/>
      <c r="C18" s="24"/>
      <c r="D18" s="24"/>
      <c r="E18" s="24"/>
      <c r="F18" s="24"/>
      <c r="G18" s="24"/>
      <c r="H18" s="24"/>
      <c r="I18" s="25" t="s">
        <v>80</v>
      </c>
      <c r="J18" s="26" t="s">
        <v>105</v>
      </c>
      <c r="K18" s="24"/>
      <c r="L18" s="24"/>
      <c r="M18" s="24"/>
      <c r="N18" s="24"/>
      <c r="O18" s="24"/>
      <c r="P18" s="24"/>
      <c r="Q18" s="24">
        <v>9589371.8000000007</v>
      </c>
      <c r="R18" s="24">
        <f>P18+Q18</f>
        <v>9589371.8000000007</v>
      </c>
    </row>
    <row r="19" spans="1:18">
      <c r="A19" s="24"/>
      <c r="B19" s="24"/>
      <c r="C19" s="24"/>
      <c r="D19" s="24"/>
      <c r="E19" s="24"/>
      <c r="F19" s="24"/>
      <c r="G19" s="24"/>
      <c r="H19" s="24"/>
      <c r="I19" s="25" t="s">
        <v>81</v>
      </c>
      <c r="J19" s="26" t="s">
        <v>106</v>
      </c>
      <c r="K19" s="24"/>
      <c r="L19" s="24"/>
      <c r="M19" s="24"/>
      <c r="N19" s="24"/>
      <c r="O19" s="24"/>
      <c r="P19" s="24"/>
      <c r="Q19" s="24">
        <v>3782238</v>
      </c>
      <c r="R19" s="24">
        <f>P19+Q19</f>
        <v>3782238</v>
      </c>
    </row>
    <row r="20" spans="1:18">
      <c r="A20" s="24"/>
      <c r="B20" s="24"/>
      <c r="C20" s="24"/>
      <c r="D20" s="24"/>
      <c r="E20" s="24"/>
      <c r="F20" s="24"/>
      <c r="G20" s="24"/>
      <c r="H20" s="24"/>
      <c r="I20" s="25" t="s">
        <v>77</v>
      </c>
      <c r="J20" s="26" t="s">
        <v>86</v>
      </c>
      <c r="K20" s="24"/>
      <c r="L20" s="24"/>
      <c r="M20" s="24"/>
      <c r="N20" s="24"/>
      <c r="O20" s="24"/>
      <c r="P20" s="24">
        <v>2777016.3</v>
      </c>
      <c r="Q20" s="24"/>
      <c r="R20" s="24">
        <f t="shared" ref="R20:R21" si="4">P20+Q20</f>
        <v>2777016.3</v>
      </c>
    </row>
    <row r="21" spans="1:18">
      <c r="A21" s="24"/>
      <c r="B21" s="24"/>
      <c r="C21" s="24"/>
      <c r="D21" s="24"/>
      <c r="E21" s="24"/>
      <c r="F21" s="24"/>
      <c r="G21" s="24"/>
      <c r="H21" s="24"/>
      <c r="I21" s="25" t="s">
        <v>78</v>
      </c>
      <c r="J21" s="26" t="s">
        <v>87</v>
      </c>
      <c r="K21" s="24"/>
      <c r="L21" s="24"/>
      <c r="M21" s="24"/>
      <c r="N21" s="24"/>
      <c r="O21" s="24"/>
      <c r="P21" s="24">
        <v>143451.79999999999</v>
      </c>
      <c r="Q21" s="24"/>
      <c r="R21" s="24">
        <f t="shared" si="4"/>
        <v>143451.79999999999</v>
      </c>
    </row>
    <row r="22" spans="1:18">
      <c r="A22" s="24"/>
      <c r="B22" s="24"/>
      <c r="C22" s="24"/>
      <c r="D22" s="24"/>
      <c r="E22" s="24"/>
      <c r="F22" s="24">
        <f>R7+R20-R21+R17-H8-H9-H12-H13-H14</f>
        <v>1231144.8999999855</v>
      </c>
      <c r="G22" s="24"/>
      <c r="H22" s="24">
        <f t="shared" ref="H22" si="5">F22+G22</f>
        <v>1231144.8999999855</v>
      </c>
      <c r="I22" s="44"/>
      <c r="J22" s="26" t="s">
        <v>90</v>
      </c>
      <c r="K22" s="24"/>
      <c r="L22" s="24"/>
      <c r="M22" s="24"/>
      <c r="N22" s="24"/>
      <c r="O22" s="24"/>
      <c r="P22" s="24"/>
      <c r="Q22" s="24"/>
      <c r="R22" s="24"/>
    </row>
    <row r="23" spans="1:18">
      <c r="A23" s="24"/>
      <c r="B23" s="24"/>
      <c r="C23" s="24"/>
      <c r="D23" s="24"/>
      <c r="E23" s="24"/>
      <c r="F23" s="30">
        <f>R7-H8+R20-R21</f>
        <v>46971149.999999993</v>
      </c>
      <c r="G23" s="30"/>
      <c r="H23" s="30">
        <f>F23</f>
        <v>46971149.999999993</v>
      </c>
      <c r="I23" s="44"/>
      <c r="J23" s="31" t="s">
        <v>129</v>
      </c>
      <c r="K23" s="24"/>
      <c r="L23" s="24"/>
      <c r="M23" s="24"/>
      <c r="N23" s="24"/>
      <c r="O23" s="24"/>
      <c r="P23" s="24"/>
      <c r="Q23" s="24"/>
      <c r="R23" s="24"/>
    </row>
    <row r="24" spans="1:18">
      <c r="A24" s="24"/>
      <c r="B24" s="24"/>
      <c r="C24" s="24"/>
      <c r="D24" s="24"/>
      <c r="E24" s="24"/>
      <c r="F24" s="30">
        <f>F23-H81</f>
        <v>41961676.299999997</v>
      </c>
      <c r="G24" s="30"/>
      <c r="H24" s="30">
        <f>F24</f>
        <v>41961676.299999997</v>
      </c>
      <c r="I24" s="44"/>
      <c r="J24" s="31" t="s">
        <v>130</v>
      </c>
      <c r="K24" s="24"/>
      <c r="L24" s="24"/>
      <c r="M24" s="24"/>
      <c r="N24" s="24"/>
      <c r="O24" s="24"/>
      <c r="P24" s="24"/>
      <c r="Q24" s="24"/>
      <c r="R24" s="24"/>
    </row>
    <row r="25" spans="1:18">
      <c r="A25" s="96" t="s">
        <v>0</v>
      </c>
      <c r="B25" s="85"/>
      <c r="C25" s="85"/>
      <c r="D25" s="85"/>
      <c r="E25" s="85"/>
      <c r="F25" s="85"/>
      <c r="G25" s="85"/>
      <c r="H25" s="85"/>
      <c r="I25" s="85"/>
      <c r="J25" s="85"/>
      <c r="K25" s="85"/>
      <c r="L25" s="85"/>
      <c r="M25" s="85"/>
      <c r="N25" s="85"/>
      <c r="O25" s="85"/>
      <c r="P25" s="85"/>
      <c r="Q25" s="85"/>
      <c r="R25" s="97"/>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54979489.100000001</v>
      </c>
      <c r="L27" s="24">
        <v>2341646.1</v>
      </c>
      <c r="M27" s="24">
        <v>5474464.7999999998</v>
      </c>
      <c r="N27" s="24">
        <v>11568761</v>
      </c>
      <c r="O27" s="24">
        <v>366943.6</v>
      </c>
      <c r="P27" s="24">
        <f>SUM(K27:O27)</f>
        <v>74731304.599999994</v>
      </c>
      <c r="R27" s="24">
        <f>P27+Q27</f>
        <v>74731304.599999994</v>
      </c>
    </row>
    <row r="28" spans="1:18">
      <c r="A28" s="24">
        <v>22464323.300000001</v>
      </c>
      <c r="B28" s="24">
        <v>672887.7</v>
      </c>
      <c r="C28" s="24">
        <v>3313657.8</v>
      </c>
      <c r="D28" s="24">
        <v>3843149.7999999993</v>
      </c>
      <c r="E28" s="24">
        <v>99700.5</v>
      </c>
      <c r="F28" s="24">
        <f>SUM(A28:E28)</f>
        <v>30393719.100000001</v>
      </c>
      <c r="G28" s="24"/>
      <c r="H28" s="24">
        <f>F28+G28</f>
        <v>30393719.100000001</v>
      </c>
      <c r="I28" s="28" t="s">
        <v>29</v>
      </c>
      <c r="J28" s="32" t="s">
        <v>3</v>
      </c>
    </row>
    <row r="29" spans="1:18" ht="22.5">
      <c r="A29" s="30">
        <f>K27-A28</f>
        <v>32515165.800000001</v>
      </c>
      <c r="B29" s="30">
        <f>L27-B28</f>
        <v>1668758.4000000001</v>
      </c>
      <c r="C29" s="30">
        <f>M27-C28</f>
        <v>2160807</v>
      </c>
      <c r="D29" s="30">
        <f>N27-D28</f>
        <v>7725611.2000000011</v>
      </c>
      <c r="E29" s="30">
        <f>O27-E28</f>
        <v>267243.09999999998</v>
      </c>
      <c r="F29" s="30">
        <f>SUM(A29:E29)</f>
        <v>44337585.500000007</v>
      </c>
      <c r="H29" s="30">
        <f>F29+G29</f>
        <v>44337585.500000007</v>
      </c>
      <c r="I29" s="33" t="s">
        <v>20</v>
      </c>
      <c r="J29" s="34" t="s">
        <v>4</v>
      </c>
    </row>
    <row r="30" spans="1:18">
      <c r="A30" s="30">
        <f>A29-A81</f>
        <v>28645552</v>
      </c>
      <c r="B30" s="30">
        <f t="shared" ref="B30:E30" si="6">B29-B81</f>
        <v>1607196.9000000001</v>
      </c>
      <c r="C30" s="30">
        <f t="shared" si="6"/>
        <v>1676972.5</v>
      </c>
      <c r="D30" s="30">
        <f t="shared" si="6"/>
        <v>7134652.1000000015</v>
      </c>
      <c r="E30" s="30">
        <f t="shared" si="6"/>
        <v>263738.3</v>
      </c>
      <c r="F30" s="30">
        <f>SUM(A30:E30)</f>
        <v>39328111.799999997</v>
      </c>
      <c r="H30" s="30">
        <f>F30+G30</f>
        <v>39328111.799999997</v>
      </c>
      <c r="I30" s="33" t="s">
        <v>123</v>
      </c>
      <c r="J30" s="34" t="s">
        <v>128</v>
      </c>
    </row>
    <row r="31" spans="1:18">
      <c r="A31" s="96" t="s">
        <v>15</v>
      </c>
      <c r="B31" s="85"/>
      <c r="C31" s="85"/>
      <c r="D31" s="85"/>
      <c r="E31" s="85"/>
      <c r="F31" s="85"/>
      <c r="G31" s="85"/>
      <c r="H31" s="85"/>
      <c r="I31" s="85"/>
      <c r="J31" s="85"/>
      <c r="K31" s="85"/>
      <c r="L31" s="85"/>
      <c r="M31" s="85"/>
      <c r="N31" s="85"/>
      <c r="O31" s="85"/>
      <c r="P31" s="85"/>
      <c r="Q31" s="85"/>
      <c r="R31" s="97"/>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32515165.800000001</v>
      </c>
      <c r="L33" s="24">
        <f t="shared" ref="L33:O33" si="7">B29</f>
        <v>1668758.4000000001</v>
      </c>
      <c r="M33" s="24">
        <f t="shared" si="7"/>
        <v>2160807</v>
      </c>
      <c r="N33" s="24">
        <f t="shared" si="7"/>
        <v>7725611.2000000011</v>
      </c>
      <c r="O33" s="24">
        <f t="shared" si="7"/>
        <v>267243.09999999998</v>
      </c>
      <c r="P33" s="24">
        <f>SUM(K33:O33)</f>
        <v>44337585.500000007</v>
      </c>
      <c r="R33" s="24">
        <f>P33+Q33</f>
        <v>44337585.500000007</v>
      </c>
    </row>
    <row r="34" spans="1:20" ht="23.25">
      <c r="A34" s="24">
        <f>A35+A36</f>
        <v>11169895</v>
      </c>
      <c r="B34" s="24">
        <f t="shared" ref="B34:E34" si="8">B35+B36</f>
        <v>570658.4</v>
      </c>
      <c r="C34" s="24">
        <f t="shared" si="8"/>
        <v>1429353.8</v>
      </c>
      <c r="D34" s="24">
        <f t="shared" si="8"/>
        <v>868799</v>
      </c>
      <c r="E34" s="24">
        <f t="shared" si="8"/>
        <v>215283.2997035789</v>
      </c>
      <c r="F34" s="24">
        <f>SUM(A34:E34)</f>
        <v>14253989.499703581</v>
      </c>
      <c r="G34" s="24"/>
      <c r="H34" s="24">
        <f>F34+G34</f>
        <v>14253989.499703581</v>
      </c>
      <c r="I34" s="28" t="s">
        <v>21</v>
      </c>
      <c r="J34" s="29" t="s">
        <v>17</v>
      </c>
      <c r="K34" s="24"/>
      <c r="L34" s="24"/>
      <c r="M34" s="24"/>
      <c r="N34" s="24"/>
      <c r="O34" s="24"/>
      <c r="P34" s="24"/>
    </row>
    <row r="35" spans="1:20">
      <c r="A35" s="24">
        <v>10437707.300000001</v>
      </c>
      <c r="B35" s="24">
        <v>521296.9</v>
      </c>
      <c r="C35" s="24">
        <v>1286325.5</v>
      </c>
      <c r="D35" s="24">
        <v>868799</v>
      </c>
      <c r="E35" s="24">
        <v>209609.49970357891</v>
      </c>
      <c r="F35" s="24">
        <f t="shared" ref="F35:F39" si="9">SUM(A35:E35)</f>
        <v>13323738.19970358</v>
      </c>
      <c r="H35" s="24">
        <f t="shared" ref="H35:H38" si="10">F35+G35</f>
        <v>13323738.19970358</v>
      </c>
      <c r="I35" s="28" t="s">
        <v>22</v>
      </c>
      <c r="J35" s="29" t="s">
        <v>99</v>
      </c>
    </row>
    <row r="36" spans="1:20" ht="23.25">
      <c r="A36" s="24">
        <f>A37+A38</f>
        <v>732187.7</v>
      </c>
      <c r="B36" s="24">
        <f t="shared" ref="B36:E36" si="11">B37+B38</f>
        <v>49361.5</v>
      </c>
      <c r="C36" s="24">
        <f t="shared" si="11"/>
        <v>143028.29999999999</v>
      </c>
      <c r="D36" s="24">
        <f t="shared" si="11"/>
        <v>0</v>
      </c>
      <c r="E36" s="24">
        <f t="shared" si="11"/>
        <v>5673.7999999999993</v>
      </c>
      <c r="F36" s="24">
        <f t="shared" si="9"/>
        <v>930251.3</v>
      </c>
      <c r="H36" s="24">
        <f t="shared" si="10"/>
        <v>930251.3</v>
      </c>
      <c r="I36" s="28" t="s">
        <v>23</v>
      </c>
      <c r="J36" s="29" t="s">
        <v>100</v>
      </c>
      <c r="K36" s="24"/>
      <c r="L36" s="24"/>
      <c r="M36" s="24"/>
      <c r="N36" s="24"/>
      <c r="O36" s="24"/>
      <c r="P36" s="24"/>
    </row>
    <row r="37" spans="1:20">
      <c r="A37" s="24">
        <v>634059.5</v>
      </c>
      <c r="B37" s="24">
        <v>45119.5</v>
      </c>
      <c r="C37" s="24">
        <v>141990.29999999999</v>
      </c>
      <c r="D37" s="24">
        <v>0</v>
      </c>
      <c r="E37" s="24">
        <v>5237.3999999999996</v>
      </c>
      <c r="F37" s="24">
        <f t="shared" si="9"/>
        <v>826406.70000000007</v>
      </c>
      <c r="H37" s="24">
        <f t="shared" si="10"/>
        <v>826406.70000000007</v>
      </c>
      <c r="I37" s="28" t="s">
        <v>24</v>
      </c>
      <c r="J37" s="29" t="s">
        <v>101</v>
      </c>
      <c r="S37" s="3"/>
    </row>
    <row r="38" spans="1:20" ht="23.25">
      <c r="A38" s="24">
        <v>98128.2</v>
      </c>
      <c r="B38" s="24">
        <v>4242</v>
      </c>
      <c r="C38" s="24">
        <v>1038</v>
      </c>
      <c r="D38" s="24">
        <v>0</v>
      </c>
      <c r="E38" s="24">
        <v>436.4</v>
      </c>
      <c r="F38" s="24">
        <f t="shared" si="9"/>
        <v>103844.59999999999</v>
      </c>
      <c r="H38" s="24">
        <f t="shared" si="10"/>
        <v>103844.59999999999</v>
      </c>
      <c r="I38" s="28" t="s">
        <v>25</v>
      </c>
      <c r="J38" s="29" t="s">
        <v>102</v>
      </c>
    </row>
    <row r="39" spans="1:20">
      <c r="A39" s="24">
        <v>603295.30000000005</v>
      </c>
      <c r="B39" s="24">
        <v>25429.8</v>
      </c>
      <c r="C39" s="24">
        <v>6710.1</v>
      </c>
      <c r="D39" s="24">
        <v>51418.999999999993</v>
      </c>
      <c r="E39" s="24">
        <v>1853.2</v>
      </c>
      <c r="F39" s="24">
        <f t="shared" si="9"/>
        <v>688707.4</v>
      </c>
      <c r="G39" s="24"/>
      <c r="H39" s="24">
        <f>F39+G39</f>
        <v>688707.4</v>
      </c>
      <c r="I39" s="28" t="s">
        <v>26</v>
      </c>
      <c r="J39" s="29" t="s">
        <v>18</v>
      </c>
      <c r="S39" s="3"/>
    </row>
    <row r="40" spans="1:20" ht="23.25">
      <c r="A40" s="30">
        <f>K33-A34-A39</f>
        <v>20741975.5</v>
      </c>
      <c r="B40" s="30">
        <f>L33-B34-B39</f>
        <v>1072670.2</v>
      </c>
      <c r="C40" s="30">
        <f>M33-C34-C39</f>
        <v>724743.1</v>
      </c>
      <c r="D40" s="30">
        <f>N33-D34-D39</f>
        <v>6805393.2000000011</v>
      </c>
      <c r="E40" s="30">
        <f>O33-E34-E39</f>
        <v>50106.600296421078</v>
      </c>
      <c r="F40" s="30">
        <f>SUM(A40:E40)</f>
        <v>29394888.600296423</v>
      </c>
      <c r="G40" s="24"/>
      <c r="H40" s="30">
        <f>F40+G40</f>
        <v>29394888.600296423</v>
      </c>
      <c r="I40" s="33" t="s">
        <v>27</v>
      </c>
      <c r="J40" s="35" t="s">
        <v>19</v>
      </c>
      <c r="S40" s="3"/>
      <c r="T40" s="3"/>
    </row>
    <row r="41" spans="1:20" ht="23.25">
      <c r="A41" s="30">
        <f>A40-A81</f>
        <v>16872361.699999999</v>
      </c>
      <c r="B41" s="30">
        <f t="shared" ref="B41:E41" si="12">B40-B81</f>
        <v>1011108.7</v>
      </c>
      <c r="C41" s="30">
        <f t="shared" si="12"/>
        <v>240908.59999999998</v>
      </c>
      <c r="D41" s="30">
        <f t="shared" si="12"/>
        <v>6214434.1000000015</v>
      </c>
      <c r="E41" s="30">
        <f t="shared" si="12"/>
        <v>46601.800296421075</v>
      </c>
      <c r="F41" s="30">
        <f>SUM(A41:E41)</f>
        <v>24385414.900296424</v>
      </c>
      <c r="G41" s="24"/>
      <c r="H41" s="30">
        <f>F41+G41</f>
        <v>24385414.900296424</v>
      </c>
      <c r="I41" s="33" t="s">
        <v>124</v>
      </c>
      <c r="J41" s="35" t="s">
        <v>131</v>
      </c>
      <c r="S41" s="3"/>
      <c r="T41" s="3"/>
    </row>
    <row r="42" spans="1:20">
      <c r="A42" s="96" t="s">
        <v>30</v>
      </c>
      <c r="B42" s="85"/>
      <c r="C42" s="85"/>
      <c r="D42" s="85"/>
      <c r="E42" s="85"/>
      <c r="F42" s="85"/>
      <c r="G42" s="85"/>
      <c r="H42" s="85"/>
      <c r="I42" s="85"/>
      <c r="J42" s="85"/>
      <c r="K42" s="85"/>
      <c r="L42" s="85"/>
      <c r="M42" s="85"/>
      <c r="N42" s="85"/>
      <c r="O42" s="85"/>
      <c r="P42" s="85"/>
      <c r="Q42" s="85"/>
      <c r="R42" s="97"/>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20741975.5</v>
      </c>
      <c r="L44" s="24">
        <f t="shared" ref="L44:O44" si="13">B40</f>
        <v>1072670.2</v>
      </c>
      <c r="M44" s="24">
        <f t="shared" si="13"/>
        <v>724743.1</v>
      </c>
      <c r="N44" s="24">
        <f t="shared" si="13"/>
        <v>6805393.2000000011</v>
      </c>
      <c r="O44" s="24">
        <f t="shared" si="13"/>
        <v>50106.600296421078</v>
      </c>
      <c r="P44" s="24">
        <f>SUM(K44:O44)</f>
        <v>29394888.600296423</v>
      </c>
      <c r="R44" s="24">
        <f>P44+Q44</f>
        <v>29394888.600296423</v>
      </c>
    </row>
    <row r="45" spans="1:20">
      <c r="F45" s="24"/>
      <c r="G45" s="24">
        <v>1327.6</v>
      </c>
      <c r="I45" s="28" t="s">
        <v>21</v>
      </c>
      <c r="J45" s="29" t="s">
        <v>35</v>
      </c>
      <c r="N45" s="24">
        <v>13808818.9</v>
      </c>
      <c r="P45" s="24">
        <f>SUM(K45:O45)</f>
        <v>13808818.9</v>
      </c>
      <c r="Q45" s="24">
        <v>446498.2</v>
      </c>
      <c r="R45" s="24">
        <f>P45+Q45</f>
        <v>14255317.1</v>
      </c>
    </row>
    <row r="46" spans="1:20" ht="25.5" customHeight="1">
      <c r="G46" s="45"/>
      <c r="I46" s="28" t="s">
        <v>31</v>
      </c>
      <c r="J46" s="29" t="s">
        <v>36</v>
      </c>
      <c r="M46" s="24">
        <v>3465723.6999999997</v>
      </c>
      <c r="P46" s="24">
        <f t="shared" ref="P46:P47" si="14">SUM(K46:O46)</f>
        <v>3465723.6999999997</v>
      </c>
      <c r="Q46" s="45"/>
      <c r="R46" s="24">
        <f t="shared" ref="R46:R48" si="15">P46+Q46</f>
        <v>3465723.6999999997</v>
      </c>
    </row>
    <row r="47" spans="1:20" ht="23.25">
      <c r="G47" s="45"/>
      <c r="I47" s="28" t="s">
        <v>32</v>
      </c>
      <c r="J47" s="29" t="s">
        <v>37</v>
      </c>
      <c r="M47" s="24">
        <v>143451.79999999999</v>
      </c>
      <c r="P47" s="24">
        <f t="shared" si="14"/>
        <v>143451.79999999999</v>
      </c>
      <c r="Q47" s="45"/>
      <c r="R47" s="24">
        <f t="shared" si="15"/>
        <v>143451.79999999999</v>
      </c>
    </row>
    <row r="48" spans="1:20">
      <c r="A48" s="24">
        <v>9448095.3000000007</v>
      </c>
      <c r="B48" s="24">
        <v>1841196.8</v>
      </c>
      <c r="C48" s="24">
        <v>561815.69999999995</v>
      </c>
      <c r="D48" s="24">
        <v>341365.6</v>
      </c>
      <c r="E48" s="24">
        <v>0</v>
      </c>
      <c r="F48" s="24">
        <f>SUM(A48:E48)</f>
        <v>12192473.4</v>
      </c>
      <c r="G48" s="24">
        <v>763131.4</v>
      </c>
      <c r="H48" s="24">
        <f>F48+G48</f>
        <v>12955604.800000001</v>
      </c>
      <c r="I48" s="28" t="s">
        <v>33</v>
      </c>
      <c r="J48" s="29" t="s">
        <v>103</v>
      </c>
      <c r="K48" s="24">
        <v>1454133.7</v>
      </c>
      <c r="L48" s="24">
        <v>2372978.9</v>
      </c>
      <c r="M48" s="24">
        <v>1044872.1</v>
      </c>
      <c r="N48" s="24">
        <v>3315276.7</v>
      </c>
      <c r="O48" s="24">
        <v>0</v>
      </c>
      <c r="P48" s="24">
        <f>SUM(K48:O48)</f>
        <v>8187261.3999999994</v>
      </c>
      <c r="Q48" s="24">
        <v>4768343.4361422509</v>
      </c>
      <c r="R48" s="24">
        <f t="shared" si="15"/>
        <v>12955604.836142249</v>
      </c>
    </row>
    <row r="49" spans="1:20">
      <c r="A49" s="30">
        <f>K44+K45+K46-K47+K48-A48</f>
        <v>12748013.899999999</v>
      </c>
      <c r="B49" s="30">
        <f>L44+L45+L46-L47+L48-B48</f>
        <v>1604452.2999999996</v>
      </c>
      <c r="C49" s="30">
        <f>M44+M45+M46-M47+M48-C48</f>
        <v>4530071.3999999994</v>
      </c>
      <c r="D49" s="30">
        <f>N44+N45+N46-N47+N48-D48</f>
        <v>23588123.199999999</v>
      </c>
      <c r="E49" s="30">
        <f>O44+O45+O46-O47+O48-E48</f>
        <v>50106.600296421078</v>
      </c>
      <c r="F49" s="30">
        <f>SUM(A49:E49)</f>
        <v>42520767.40029642</v>
      </c>
      <c r="H49" s="30">
        <f>F49+G49</f>
        <v>42520767.40029642</v>
      </c>
      <c r="I49" s="33" t="s">
        <v>34</v>
      </c>
      <c r="J49" s="35" t="s">
        <v>38</v>
      </c>
    </row>
    <row r="50" spans="1:20">
      <c r="A50" s="30">
        <f>A49-A81</f>
        <v>8878400.0999999978</v>
      </c>
      <c r="B50" s="30">
        <f t="shared" ref="B50:E50" si="16">B49-B81</f>
        <v>1542890.7999999996</v>
      </c>
      <c r="C50" s="30">
        <f t="shared" si="16"/>
        <v>4046236.8999999994</v>
      </c>
      <c r="D50" s="30">
        <f t="shared" si="16"/>
        <v>22997164.099999998</v>
      </c>
      <c r="E50" s="30">
        <f t="shared" si="16"/>
        <v>46601.800296421075</v>
      </c>
      <c r="F50" s="30">
        <f>SUM(A50:E50)</f>
        <v>37511293.700296409</v>
      </c>
      <c r="H50" s="30">
        <f>F50+G50</f>
        <v>37511293.700296409</v>
      </c>
      <c r="I50" s="33" t="s">
        <v>125</v>
      </c>
      <c r="J50" s="35" t="s">
        <v>132</v>
      </c>
    </row>
    <row r="51" spans="1:20" ht="15" customHeight="1">
      <c r="A51" s="98" t="s">
        <v>39</v>
      </c>
      <c r="B51" s="82"/>
      <c r="C51" s="82"/>
      <c r="D51" s="82"/>
      <c r="E51" s="82"/>
      <c r="F51" s="82"/>
      <c r="G51" s="82"/>
      <c r="H51" s="82"/>
      <c r="I51" s="82"/>
      <c r="J51" s="82"/>
      <c r="K51" s="82"/>
      <c r="L51" s="82"/>
      <c r="M51" s="82"/>
      <c r="N51" s="82"/>
      <c r="O51" s="82"/>
      <c r="P51" s="82"/>
      <c r="Q51" s="82"/>
      <c r="R51" s="99"/>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12748013.899999999</v>
      </c>
      <c r="L53" s="24">
        <f t="shared" ref="L53:O53" si="17">B49</f>
        <v>1604452.2999999996</v>
      </c>
      <c r="M53" s="24">
        <f t="shared" si="17"/>
        <v>4530071.3999999994</v>
      </c>
      <c r="N53" s="24">
        <f t="shared" si="17"/>
        <v>23588123.199999999</v>
      </c>
      <c r="O53" s="24">
        <f t="shared" si="17"/>
        <v>50106.600296421078</v>
      </c>
      <c r="P53" s="24">
        <f>SUM(K53:O53)</f>
        <v>42520767.40029642</v>
      </c>
      <c r="R53" s="24">
        <f>P53+Q53</f>
        <v>42520767.40029642</v>
      </c>
    </row>
    <row r="54" spans="1:20">
      <c r="A54" s="24">
        <f>A55+A56+A57+A58</f>
        <v>2260548.2999999998</v>
      </c>
      <c r="B54" s="24">
        <f t="shared" ref="B54:E54" si="18">B55+B56+B57+B58</f>
        <v>352283.5</v>
      </c>
      <c r="C54" s="24">
        <f t="shared" si="18"/>
        <v>5003780.0853301995</v>
      </c>
      <c r="D54" s="24">
        <f t="shared" si="18"/>
        <v>2289065.2683597687</v>
      </c>
      <c r="E54" s="24">
        <f t="shared" si="18"/>
        <v>367.18948124759424</v>
      </c>
      <c r="F54" s="24">
        <f>SUM(A54:E54)</f>
        <v>9906044.3431712147</v>
      </c>
      <c r="G54" s="24">
        <v>544457.6</v>
      </c>
      <c r="H54" s="24">
        <f>F54+G54</f>
        <v>10450501.943171214</v>
      </c>
      <c r="I54" s="28"/>
      <c r="J54" s="29" t="s">
        <v>48</v>
      </c>
      <c r="K54" s="24">
        <f>K55+K56+K57+K58</f>
        <v>137005.02745627536</v>
      </c>
      <c r="L54" s="24">
        <f t="shared" ref="L54:O54" si="19">L55+L56+L57+L58</f>
        <v>739082.16989288887</v>
      </c>
      <c r="M54" s="24">
        <f t="shared" si="19"/>
        <v>6420049.2961834138</v>
      </c>
      <c r="N54" s="24">
        <f t="shared" si="19"/>
        <v>2474778.587922608</v>
      </c>
      <c r="O54" s="24">
        <f t="shared" si="19"/>
        <v>436.41498706869032</v>
      </c>
      <c r="P54" s="24">
        <f t="shared" ref="P54:P61" si="20">SUM(K54:O54)</f>
        <v>9771351.4964422546</v>
      </c>
      <c r="Q54" s="24">
        <v>679150.4</v>
      </c>
      <c r="R54" s="24">
        <f t="shared" ref="R54:R61" si="21">P54+Q54</f>
        <v>10450501.896442255</v>
      </c>
      <c r="S54" s="3"/>
    </row>
    <row r="55" spans="1:20" ht="23.25">
      <c r="A55" s="24">
        <v>2049875.4</v>
      </c>
      <c r="B55" s="24">
        <v>124333.7</v>
      </c>
      <c r="C55" s="24"/>
      <c r="D55" s="24">
        <v>337802.07500000001</v>
      </c>
      <c r="E55" s="24"/>
      <c r="F55" s="24">
        <f t="shared" ref="F55:F57" si="22">SUM(A55:E55)</f>
        <v>2512011.1750000003</v>
      </c>
      <c r="H55" s="24">
        <f t="shared" ref="H55:H57" si="23">F55+G55</f>
        <v>2512011.1750000003</v>
      </c>
      <c r="I55" s="28" t="s">
        <v>40</v>
      </c>
      <c r="J55" s="29" t="s">
        <v>49</v>
      </c>
      <c r="M55" s="24">
        <v>2610440.52</v>
      </c>
      <c r="P55" s="24">
        <f t="shared" si="20"/>
        <v>2610440.52</v>
      </c>
      <c r="R55" s="24">
        <f t="shared" si="21"/>
        <v>2610440.52</v>
      </c>
      <c r="S55" s="3"/>
      <c r="T55" s="3"/>
    </row>
    <row r="56" spans="1:20" ht="23.25">
      <c r="A56" s="24"/>
      <c r="B56" s="24"/>
      <c r="C56" s="24"/>
      <c r="D56" s="24">
        <v>1450222.1050007888</v>
      </c>
      <c r="E56" s="24"/>
      <c r="F56" s="24">
        <f t="shared" si="22"/>
        <v>1450222.1050007888</v>
      </c>
      <c r="H56" s="24">
        <f t="shared" si="23"/>
        <v>1450222.1050007888</v>
      </c>
      <c r="I56" s="28" t="s">
        <v>41</v>
      </c>
      <c r="J56" s="29" t="s">
        <v>50</v>
      </c>
      <c r="K56" s="24">
        <v>98128.227456275374</v>
      </c>
      <c r="L56" s="24">
        <v>556200.76989288884</v>
      </c>
      <c r="M56" s="24">
        <v>795456.69</v>
      </c>
      <c r="N56" s="24">
        <v>0</v>
      </c>
      <c r="O56" s="24">
        <v>436.41498706869032</v>
      </c>
      <c r="P56" s="24">
        <f t="shared" si="20"/>
        <v>1450222.1023362328</v>
      </c>
      <c r="R56" s="24">
        <f t="shared" si="21"/>
        <v>1450222.1023362328</v>
      </c>
      <c r="T56" s="3"/>
    </row>
    <row r="57" spans="1:20" ht="34.5">
      <c r="A57" s="24"/>
      <c r="B57" s="24">
        <v>147001.4</v>
      </c>
      <c r="C57" s="24">
        <v>2052395.1</v>
      </c>
      <c r="D57" s="24"/>
      <c r="E57" s="24"/>
      <c r="F57" s="24">
        <f t="shared" si="22"/>
        <v>2199396.5</v>
      </c>
      <c r="H57" s="24">
        <f t="shared" si="23"/>
        <v>2199396.5</v>
      </c>
      <c r="I57" s="28" t="s">
        <v>42</v>
      </c>
      <c r="J57" s="29" t="s">
        <v>51</v>
      </c>
      <c r="N57" s="24">
        <v>2199396.5</v>
      </c>
      <c r="P57" s="24">
        <f t="shared" si="20"/>
        <v>2199396.5</v>
      </c>
      <c r="R57" s="24">
        <f t="shared" si="21"/>
        <v>2199396.5</v>
      </c>
    </row>
    <row r="58" spans="1:20">
      <c r="A58" s="24">
        <v>210672.9</v>
      </c>
      <c r="B58" s="24">
        <v>80948.399999999994</v>
      </c>
      <c r="C58" s="24">
        <v>2951384.9853301998</v>
      </c>
      <c r="D58" s="24">
        <v>501041.08835898002</v>
      </c>
      <c r="E58" s="24">
        <v>367.18948124759424</v>
      </c>
      <c r="F58" s="24">
        <f>SUM(A58:E58)</f>
        <v>3744414.5631704275</v>
      </c>
      <c r="G58" s="24"/>
      <c r="H58" s="24">
        <f>F58+G58</f>
        <v>3744414.5631704275</v>
      </c>
      <c r="I58" s="28" t="s">
        <v>43</v>
      </c>
      <c r="J58" s="36" t="s">
        <v>52</v>
      </c>
      <c r="K58" s="24">
        <v>38876.800000000003</v>
      </c>
      <c r="L58" s="24">
        <v>182881.40000000002</v>
      </c>
      <c r="M58" s="24">
        <v>3014152.0861834139</v>
      </c>
      <c r="N58" s="24">
        <v>275382.08792260819</v>
      </c>
      <c r="O58" s="24">
        <v>0</v>
      </c>
      <c r="P58" s="24">
        <f t="shared" si="20"/>
        <v>3511292.3741060221</v>
      </c>
      <c r="R58" s="24">
        <f t="shared" si="21"/>
        <v>3511292.3741060221</v>
      </c>
    </row>
    <row r="59" spans="1:20" ht="34.5">
      <c r="A59" s="24">
        <v>41765.199999999997</v>
      </c>
      <c r="B59" s="24">
        <v>4816.8</v>
      </c>
      <c r="C59" s="24">
        <v>3640.8</v>
      </c>
      <c r="D59" s="24">
        <v>119690.4</v>
      </c>
      <c r="E59" s="24"/>
      <c r="F59" s="24">
        <f t="shared" ref="F59:F61" si="24">SUM(A59:E59)</f>
        <v>169913.2</v>
      </c>
      <c r="H59" s="24">
        <f t="shared" ref="H59:H61" si="25">F59+G59</f>
        <v>169913.2</v>
      </c>
      <c r="I59" s="28" t="s">
        <v>44</v>
      </c>
      <c r="J59" s="29" t="s">
        <v>53</v>
      </c>
      <c r="L59" s="24">
        <v>169913.2</v>
      </c>
      <c r="P59" s="24">
        <f t="shared" si="20"/>
        <v>169913.2</v>
      </c>
      <c r="R59" s="24">
        <f t="shared" si="21"/>
        <v>169913.2</v>
      </c>
    </row>
    <row r="60" spans="1:20" ht="23.25">
      <c r="A60" s="24"/>
      <c r="B60" s="24">
        <v>73827.600000000006</v>
      </c>
      <c r="C60" s="24"/>
      <c r="D60" s="24"/>
      <c r="E60" s="24"/>
      <c r="F60" s="24">
        <f t="shared" si="24"/>
        <v>73827.600000000006</v>
      </c>
      <c r="H60" s="24">
        <f t="shared" si="25"/>
        <v>73827.600000000006</v>
      </c>
      <c r="I60" s="28" t="s">
        <v>45</v>
      </c>
      <c r="J60" s="29" t="s">
        <v>54</v>
      </c>
      <c r="K60" s="24">
        <v>10406.799999999999</v>
      </c>
      <c r="L60" s="24">
        <v>12968.2</v>
      </c>
      <c r="M60" s="24">
        <v>0</v>
      </c>
      <c r="N60" s="24">
        <v>52540.5</v>
      </c>
      <c r="O60" s="24">
        <v>0</v>
      </c>
      <c r="P60" s="24">
        <f t="shared" si="20"/>
        <v>75915.5</v>
      </c>
      <c r="R60" s="24">
        <f t="shared" si="21"/>
        <v>75915.5</v>
      </c>
    </row>
    <row r="61" spans="1:20">
      <c r="A61" s="24">
        <v>168907.7</v>
      </c>
      <c r="B61" s="24">
        <v>2304.020881327343</v>
      </c>
      <c r="C61" s="24">
        <v>577927.33142168005</v>
      </c>
      <c r="D61" s="24">
        <v>381350.68835898</v>
      </c>
      <c r="E61" s="24">
        <v>367.18948124759424</v>
      </c>
      <c r="F61" s="24">
        <f t="shared" si="24"/>
        <v>1130856.930143235</v>
      </c>
      <c r="H61" s="24">
        <f t="shared" si="25"/>
        <v>1130856.930143235</v>
      </c>
      <c r="I61" s="28" t="s">
        <v>46</v>
      </c>
      <c r="J61" s="36" t="s">
        <v>55</v>
      </c>
      <c r="K61" s="24">
        <v>28470.070209158628</v>
      </c>
      <c r="L61" s="24">
        <v>0</v>
      </c>
      <c r="M61" s="24">
        <v>644335.19999999995</v>
      </c>
      <c r="N61" s="24">
        <v>222841.58792260819</v>
      </c>
      <c r="O61" s="24">
        <v>0</v>
      </c>
      <c r="P61" s="24">
        <f t="shared" si="20"/>
        <v>895646.85813176678</v>
      </c>
      <c r="R61" s="24">
        <f t="shared" si="21"/>
        <v>895646.85813176678</v>
      </c>
    </row>
    <row r="62" spans="1:20">
      <c r="A62" s="30">
        <f>K53+K54-A54</f>
        <v>10624470.627456274</v>
      </c>
      <c r="B62" s="30">
        <f>L53+L54-B54</f>
        <v>1991250.9698928883</v>
      </c>
      <c r="C62" s="30">
        <f>M53+M54-C54</f>
        <v>5946340.6108532138</v>
      </c>
      <c r="D62" s="30">
        <f>N53+N54-D54</f>
        <v>23773836.519562837</v>
      </c>
      <c r="E62" s="30">
        <f>O53+O54-E54</f>
        <v>50175.825802242172</v>
      </c>
      <c r="F62" s="30">
        <f>SUM(A62:E62)</f>
        <v>42386074.553567462</v>
      </c>
      <c r="G62" s="24"/>
      <c r="H62" s="30">
        <f>F62+G62</f>
        <v>42386074.553567462</v>
      </c>
      <c r="I62" s="33" t="s">
        <v>47</v>
      </c>
      <c r="J62" s="35" t="s">
        <v>56</v>
      </c>
    </row>
    <row r="63" spans="1:20">
      <c r="A63" s="30">
        <f>A62-A81</f>
        <v>6754856.8274562741</v>
      </c>
      <c r="B63" s="30">
        <f t="shared" ref="B63:E63" si="26">B62-B81</f>
        <v>1929689.4698928883</v>
      </c>
      <c r="C63" s="30">
        <f t="shared" si="26"/>
        <v>5462506.1108532138</v>
      </c>
      <c r="D63" s="30">
        <f t="shared" si="26"/>
        <v>23182877.419562835</v>
      </c>
      <c r="E63" s="30">
        <f t="shared" si="26"/>
        <v>46671.025802242169</v>
      </c>
      <c r="F63" s="30">
        <f>SUM(A63:E63)</f>
        <v>37376600.853567451</v>
      </c>
      <c r="G63" s="24"/>
      <c r="H63" s="30">
        <f>F63+G63</f>
        <v>37376600.853567451</v>
      </c>
      <c r="I63" s="33" t="s">
        <v>126</v>
      </c>
      <c r="J63" s="35" t="s">
        <v>133</v>
      </c>
    </row>
    <row r="64" spans="1:20" ht="15" customHeight="1">
      <c r="A64" s="98" t="s">
        <v>57</v>
      </c>
      <c r="B64" s="82"/>
      <c r="C64" s="82"/>
      <c r="D64" s="82"/>
      <c r="E64" s="82"/>
      <c r="F64" s="82"/>
      <c r="G64" s="82"/>
      <c r="H64" s="82"/>
      <c r="I64" s="82"/>
      <c r="J64" s="82"/>
      <c r="K64" s="82"/>
      <c r="L64" s="82"/>
      <c r="M64" s="82"/>
      <c r="N64" s="82"/>
      <c r="O64" s="82"/>
      <c r="P64" s="82"/>
      <c r="Q64" s="82"/>
      <c r="R64" s="99"/>
      <c r="S64" s="3"/>
    </row>
    <row r="65" spans="1:18" ht="15" customHeight="1">
      <c r="A65" s="86" t="s">
        <v>2</v>
      </c>
      <c r="B65" s="86"/>
      <c r="C65" s="86"/>
      <c r="D65" s="86"/>
      <c r="E65" s="86"/>
      <c r="F65" s="86"/>
      <c r="G65" s="86"/>
      <c r="H65" s="86"/>
      <c r="I65" s="86"/>
      <c r="J65" s="90" t="s">
        <v>16</v>
      </c>
      <c r="K65" s="90"/>
      <c r="L65" s="90"/>
      <c r="M65" s="90"/>
      <c r="N65" s="90"/>
      <c r="O65" s="90"/>
      <c r="P65" s="90"/>
      <c r="Q65" s="90"/>
      <c r="R65" s="90"/>
    </row>
    <row r="66" spans="1:18" ht="15" customHeight="1">
      <c r="I66" s="28" t="s">
        <v>34</v>
      </c>
      <c r="J66" s="29" t="s">
        <v>56</v>
      </c>
      <c r="K66" s="24">
        <f>A62</f>
        <v>10624470.627456274</v>
      </c>
      <c r="L66" s="24">
        <f t="shared" ref="L66:O66" si="27">B62</f>
        <v>1991250.9698928883</v>
      </c>
      <c r="M66" s="24">
        <f t="shared" si="27"/>
        <v>5946340.6108532138</v>
      </c>
      <c r="N66" s="24">
        <f t="shared" si="27"/>
        <v>23773836.519562837</v>
      </c>
      <c r="O66" s="24">
        <f t="shared" si="27"/>
        <v>50175.825802242172</v>
      </c>
      <c r="P66" s="24">
        <f>SUM(K66:O66)</f>
        <v>42386074.553567462</v>
      </c>
      <c r="R66" s="24">
        <f>P66+Q66</f>
        <v>42386074.553567462</v>
      </c>
    </row>
    <row r="67" spans="1:18" ht="24.75" customHeight="1">
      <c r="C67" s="24">
        <v>2803834.4</v>
      </c>
      <c r="D67" s="24"/>
      <c r="E67" s="24">
        <v>532652.80000000005</v>
      </c>
      <c r="F67" s="24">
        <f>SUM(A67:E67)</f>
        <v>3336487.2</v>
      </c>
      <c r="G67" s="24"/>
      <c r="H67" s="24">
        <f>F67+G67</f>
        <v>3336487.2</v>
      </c>
      <c r="I67" s="28" t="s">
        <v>58</v>
      </c>
      <c r="J67" s="29" t="s">
        <v>60</v>
      </c>
      <c r="N67" s="24">
        <v>3336487.2</v>
      </c>
    </row>
    <row r="68" spans="1:18" ht="23.25">
      <c r="A68" s="30">
        <f>K66+K67-A67</f>
        <v>10624470.627456274</v>
      </c>
      <c r="B68" s="30">
        <f>L66+L67-B67</f>
        <v>1991250.9698928883</v>
      </c>
      <c r="C68" s="30">
        <f>M66+M67-C67</f>
        <v>3142506.2108532139</v>
      </c>
      <c r="D68" s="30">
        <f>N66+N67-D67</f>
        <v>27110323.719562836</v>
      </c>
      <c r="E68" s="30">
        <f>O66+O67-E67</f>
        <v>-482476.9741977579</v>
      </c>
      <c r="F68" s="30">
        <f>SUM(A68:E68)</f>
        <v>42386074.553567454</v>
      </c>
      <c r="G68" s="24"/>
      <c r="H68" s="24">
        <f>F68+G68</f>
        <v>42386074.553567454</v>
      </c>
      <c r="I68" s="33" t="s">
        <v>59</v>
      </c>
      <c r="J68" s="35" t="s">
        <v>61</v>
      </c>
    </row>
    <row r="69" spans="1:18" ht="15" customHeight="1">
      <c r="A69" s="98" t="s">
        <v>62</v>
      </c>
      <c r="B69" s="82"/>
      <c r="C69" s="82"/>
      <c r="D69" s="82"/>
      <c r="E69" s="82"/>
      <c r="F69" s="82"/>
      <c r="G69" s="82"/>
      <c r="H69" s="82"/>
      <c r="I69" s="82"/>
      <c r="J69" s="82"/>
      <c r="K69" s="82"/>
      <c r="L69" s="82"/>
      <c r="M69" s="82"/>
      <c r="N69" s="82"/>
      <c r="O69" s="82"/>
      <c r="P69" s="82"/>
      <c r="Q69" s="82"/>
      <c r="R69" s="99"/>
    </row>
    <row r="70" spans="1:18" ht="15" customHeight="1">
      <c r="A70" s="86" t="s">
        <v>2</v>
      </c>
      <c r="B70" s="86"/>
      <c r="C70" s="86"/>
      <c r="D70" s="86"/>
      <c r="E70" s="86"/>
      <c r="F70" s="86"/>
      <c r="G70" s="86"/>
      <c r="H70" s="86"/>
      <c r="I70" s="86"/>
      <c r="J70" s="90" t="s">
        <v>16</v>
      </c>
      <c r="K70" s="90"/>
      <c r="L70" s="90"/>
      <c r="M70" s="90"/>
      <c r="N70" s="90"/>
      <c r="O70" s="90"/>
      <c r="P70" s="90"/>
      <c r="Q70" s="90"/>
      <c r="R70" s="90"/>
    </row>
    <row r="71" spans="1:18">
      <c r="I71" s="28" t="s">
        <v>47</v>
      </c>
      <c r="J71" s="29" t="s">
        <v>56</v>
      </c>
      <c r="K71" s="24">
        <f>A62</f>
        <v>10624470.627456274</v>
      </c>
      <c r="L71" s="24">
        <f t="shared" ref="L71:O71" si="28">B62</f>
        <v>1991250.9698928883</v>
      </c>
      <c r="M71" s="24">
        <f t="shared" si="28"/>
        <v>5946340.6108532138</v>
      </c>
      <c r="N71" s="24">
        <f t="shared" si="28"/>
        <v>23773836.519562837</v>
      </c>
      <c r="O71" s="24">
        <f t="shared" si="28"/>
        <v>50175.825802242172</v>
      </c>
      <c r="P71" s="24">
        <f>SUM(K71:O71)</f>
        <v>42386074.553567462</v>
      </c>
      <c r="R71" s="24">
        <f>P71+Q71</f>
        <v>42386074.553567462</v>
      </c>
    </row>
    <row r="72" spans="1:18" ht="45.75">
      <c r="B72" s="24">
        <v>527845.5</v>
      </c>
      <c r="F72" s="24">
        <f>SUM(A72:E72)</f>
        <v>527845.5</v>
      </c>
      <c r="G72" s="24"/>
      <c r="H72" s="24">
        <f>F72+G72</f>
        <v>527845.5</v>
      </c>
      <c r="I72" s="28" t="s">
        <v>63</v>
      </c>
      <c r="J72" s="29" t="s">
        <v>66</v>
      </c>
      <c r="N72" s="24">
        <v>527845.5</v>
      </c>
      <c r="P72" s="24">
        <f t="shared" ref="P72" si="29">SUM(K72:O72)</f>
        <v>527845.5</v>
      </c>
      <c r="R72" s="24">
        <f t="shared" ref="R72" si="30">P72+Q72</f>
        <v>527845.5</v>
      </c>
    </row>
    <row r="73" spans="1:18" ht="23.25">
      <c r="C73" s="24">
        <v>5463145.5999999996</v>
      </c>
      <c r="D73" s="24">
        <v>25087440.100000001</v>
      </c>
      <c r="E73" s="24">
        <v>532652.80000000005</v>
      </c>
      <c r="F73" s="24">
        <f>SUM(A73:E73)</f>
        <v>31083238.500000004</v>
      </c>
      <c r="G73" s="24"/>
      <c r="H73" s="24">
        <f>F73+G73</f>
        <v>31083238.500000004</v>
      </c>
      <c r="I73" s="28" t="s">
        <v>64</v>
      </c>
      <c r="J73" s="29" t="s">
        <v>67</v>
      </c>
      <c r="P73" s="24"/>
      <c r="R73" s="24"/>
    </row>
    <row r="74" spans="1:18">
      <c r="A74" s="30">
        <f>K71+K72-A72-A73</f>
        <v>10624470.627456274</v>
      </c>
      <c r="B74" s="30">
        <f>L71+L72-B72-B73</f>
        <v>1463405.4698928883</v>
      </c>
      <c r="C74" s="30">
        <f>M71+M72-C72-C73</f>
        <v>483195.01085321419</v>
      </c>
      <c r="D74" s="30">
        <f>N71+N72-D72-D73</f>
        <v>-785758.08043716475</v>
      </c>
      <c r="E74" s="30">
        <f>O71+O72-E72-E73</f>
        <v>-482476.9741977579</v>
      </c>
      <c r="F74" s="30">
        <f>SUM(A74:E74)</f>
        <v>11302836.053567454</v>
      </c>
      <c r="G74" s="24"/>
      <c r="H74" s="30">
        <f>F74+G74</f>
        <v>11302836.053567454</v>
      </c>
      <c r="I74" s="28" t="s">
        <v>65</v>
      </c>
      <c r="J74" s="35" t="s">
        <v>68</v>
      </c>
    </row>
    <row r="75" spans="1:18">
      <c r="A75" s="30">
        <f>A74-A81</f>
        <v>6754856.8274562741</v>
      </c>
      <c r="B75" s="30">
        <f t="shared" ref="B75:E75" si="31">B74-B81</f>
        <v>1401843.9698928883</v>
      </c>
      <c r="C75" s="30">
        <f t="shared" si="31"/>
        <v>-639.48914678581059</v>
      </c>
      <c r="D75" s="30">
        <f t="shared" si="31"/>
        <v>-1376717.1804371648</v>
      </c>
      <c r="E75" s="30">
        <f t="shared" si="31"/>
        <v>-485981.77419775788</v>
      </c>
      <c r="F75" s="30">
        <f>SUM(A75:E75)</f>
        <v>6293362.353567454</v>
      </c>
      <c r="G75" s="24"/>
      <c r="H75" s="30">
        <f>F75+G75</f>
        <v>6293362.353567454</v>
      </c>
      <c r="I75" s="33" t="s">
        <v>127</v>
      </c>
      <c r="J75" s="35" t="s">
        <v>134</v>
      </c>
    </row>
    <row r="76" spans="1:18" ht="15" customHeight="1">
      <c r="A76" s="98" t="s">
        <v>94</v>
      </c>
      <c r="B76" s="82"/>
      <c r="C76" s="82"/>
      <c r="D76" s="82"/>
      <c r="E76" s="82"/>
      <c r="F76" s="82"/>
      <c r="G76" s="82"/>
      <c r="H76" s="82"/>
      <c r="I76" s="82"/>
      <c r="J76" s="82"/>
      <c r="K76" s="82"/>
      <c r="L76" s="82"/>
      <c r="M76" s="82"/>
      <c r="N76" s="82"/>
      <c r="O76" s="82"/>
      <c r="P76" s="82"/>
      <c r="Q76" s="82"/>
      <c r="R76" s="99"/>
    </row>
    <row r="77" spans="1:18" ht="15" customHeight="1">
      <c r="A77" s="86" t="s">
        <v>96</v>
      </c>
      <c r="B77" s="86"/>
      <c r="C77" s="86"/>
      <c r="D77" s="86"/>
      <c r="E77" s="86"/>
      <c r="F77" s="86"/>
      <c r="G77" s="86"/>
      <c r="H77" s="86"/>
      <c r="I77" s="86"/>
      <c r="J77" s="90" t="s">
        <v>95</v>
      </c>
      <c r="K77" s="90"/>
      <c r="L77" s="90"/>
      <c r="M77" s="90"/>
      <c r="N77" s="90"/>
      <c r="O77" s="90"/>
      <c r="P77" s="90"/>
      <c r="Q77" s="90"/>
      <c r="R77" s="90"/>
    </row>
    <row r="78" spans="1:18">
      <c r="I78" s="28" t="s">
        <v>65</v>
      </c>
      <c r="J78" s="29" t="s">
        <v>68</v>
      </c>
      <c r="K78" s="24">
        <f>A74</f>
        <v>10624470.627456274</v>
      </c>
      <c r="L78" s="24">
        <f t="shared" ref="L78:O78" si="32">B74</f>
        <v>1463405.4698928883</v>
      </c>
      <c r="M78" s="24">
        <f t="shared" si="32"/>
        <v>483195.01085321419</v>
      </c>
      <c r="N78" s="24">
        <f t="shared" si="32"/>
        <v>-785758.08043716475</v>
      </c>
      <c r="O78" s="24">
        <f t="shared" si="32"/>
        <v>-482476.9741977579</v>
      </c>
      <c r="P78" s="24">
        <f>SUM(K78:O78)</f>
        <v>11302836.053567454</v>
      </c>
      <c r="R78" s="24">
        <f>P78+Q78</f>
        <v>11302836.053567454</v>
      </c>
    </row>
    <row r="79" spans="1:18">
      <c r="A79" s="24">
        <f>A80+A82</f>
        <v>11273197.4</v>
      </c>
      <c r="B79" s="24">
        <f t="shared" ref="B79:E79" si="33">B80+B82</f>
        <v>190429.3</v>
      </c>
      <c r="C79" s="24">
        <f t="shared" si="33"/>
        <v>760496.5</v>
      </c>
      <c r="D79" s="24">
        <f t="shared" si="33"/>
        <v>829592.2</v>
      </c>
      <c r="E79" s="24">
        <f t="shared" si="33"/>
        <v>17220.3</v>
      </c>
      <c r="F79" s="24">
        <f>SUM(A79:E79)</f>
        <v>13070935.700000001</v>
      </c>
      <c r="H79" s="24">
        <f>F79+G79</f>
        <v>13070935.700000001</v>
      </c>
      <c r="I79" s="28" t="s">
        <v>114</v>
      </c>
      <c r="J79" s="29" t="s">
        <v>115</v>
      </c>
      <c r="K79" s="24"/>
      <c r="L79" s="24"/>
      <c r="M79" s="24"/>
      <c r="N79" s="24"/>
      <c r="O79" s="24"/>
      <c r="P79" s="24"/>
      <c r="R79" s="24"/>
    </row>
    <row r="80" spans="1:18" ht="23.25">
      <c r="A80" s="24">
        <v>8866524.5</v>
      </c>
      <c r="B80" s="24">
        <v>190429.3</v>
      </c>
      <c r="C80" s="24">
        <v>767733.4</v>
      </c>
      <c r="D80" s="24">
        <v>829592.2</v>
      </c>
      <c r="E80" s="24">
        <v>17220.3</v>
      </c>
      <c r="F80" s="24">
        <f t="shared" ref="F80:F82" si="34">SUM(A80:E80)</f>
        <v>10671499.700000001</v>
      </c>
      <c r="G80" s="24"/>
      <c r="H80" s="24">
        <f>F80+G80</f>
        <v>10671499.700000001</v>
      </c>
      <c r="I80" s="28" t="s">
        <v>71</v>
      </c>
      <c r="J80" s="29" t="s">
        <v>74</v>
      </c>
      <c r="K80" s="24"/>
      <c r="L80" s="24"/>
      <c r="M80" s="24"/>
      <c r="N80" s="24"/>
      <c r="O80" s="24"/>
      <c r="P80" s="24"/>
      <c r="R80" s="24"/>
    </row>
    <row r="81" spans="1:19" ht="23.25">
      <c r="A81" s="24">
        <v>3869613.8</v>
      </c>
      <c r="B81" s="24">
        <v>61561.5</v>
      </c>
      <c r="C81" s="24">
        <v>483834.5</v>
      </c>
      <c r="D81" s="24">
        <v>590959.1</v>
      </c>
      <c r="E81" s="24">
        <v>3504.7999999999997</v>
      </c>
      <c r="F81" s="24">
        <f t="shared" si="34"/>
        <v>5009473.6999999993</v>
      </c>
      <c r="G81" s="24"/>
      <c r="H81" s="24">
        <f t="shared" ref="H81:H82" si="35">F81+G81</f>
        <v>5009473.6999999993</v>
      </c>
      <c r="I81" s="28" t="s">
        <v>110</v>
      </c>
      <c r="J81" s="29" t="s">
        <v>111</v>
      </c>
      <c r="K81" s="24"/>
      <c r="L81" s="24"/>
      <c r="M81" s="24"/>
      <c r="N81" s="24"/>
      <c r="O81" s="24"/>
      <c r="P81" s="24"/>
      <c r="R81" s="24"/>
    </row>
    <row r="82" spans="1:19" ht="34.5">
      <c r="A82" s="24">
        <v>2406672.9</v>
      </c>
      <c r="B82" s="24">
        <v>0</v>
      </c>
      <c r="C82" s="24">
        <v>-7236.9</v>
      </c>
      <c r="D82" s="24">
        <v>0</v>
      </c>
      <c r="E82" s="24">
        <v>0</v>
      </c>
      <c r="F82" s="24">
        <f t="shared" si="34"/>
        <v>2399436</v>
      </c>
      <c r="G82" s="24"/>
      <c r="H82" s="24">
        <f t="shared" si="35"/>
        <v>2399436</v>
      </c>
      <c r="I82" s="28" t="s">
        <v>116</v>
      </c>
      <c r="J82" s="29" t="s">
        <v>75</v>
      </c>
      <c r="K82" s="24"/>
      <c r="L82" s="24"/>
      <c r="M82" s="24"/>
      <c r="N82" s="24"/>
      <c r="O82" s="24"/>
      <c r="P82" s="24"/>
      <c r="R82" s="24"/>
    </row>
    <row r="83" spans="1:19" ht="23.25">
      <c r="F83" s="24"/>
      <c r="G83" s="24"/>
      <c r="H83" s="24"/>
      <c r="I83" s="28" t="s">
        <v>69</v>
      </c>
      <c r="J83" s="29" t="s">
        <v>117</v>
      </c>
      <c r="K83" s="24">
        <v>182759.40229607001</v>
      </c>
      <c r="L83" s="24">
        <v>622.31785007000008</v>
      </c>
      <c r="M83" s="24">
        <v>142862.23699070001</v>
      </c>
      <c r="N83" s="24">
        <v>0</v>
      </c>
      <c r="O83" s="24">
        <v>0</v>
      </c>
      <c r="P83" s="24">
        <f>SUM(K83:O83)</f>
        <v>326243.95713683998</v>
      </c>
      <c r="Q83" s="24">
        <v>3754.2000000000003</v>
      </c>
      <c r="R83" s="24">
        <f>P83+Q83</f>
        <v>329998.15713683999</v>
      </c>
    </row>
    <row r="84" spans="1:19" ht="23.25">
      <c r="I84" s="28" t="s">
        <v>70</v>
      </c>
      <c r="J84" s="29" t="s">
        <v>118</v>
      </c>
      <c r="K84" s="24">
        <v>145537.5369907</v>
      </c>
      <c r="L84" s="24">
        <v>0</v>
      </c>
      <c r="M84" s="24">
        <v>89005.120146140005</v>
      </c>
      <c r="N84" s="24">
        <v>0</v>
      </c>
      <c r="O84" s="24">
        <v>0</v>
      </c>
      <c r="P84" s="24">
        <f>SUM(K84:O84)</f>
        <v>234542.65713683999</v>
      </c>
      <c r="Q84" s="24">
        <v>95455.5</v>
      </c>
      <c r="R84" s="24">
        <f>P84+Q84</f>
        <v>329998.15713683999</v>
      </c>
      <c r="S84" s="3"/>
    </row>
    <row r="85" spans="1:19" ht="45.75">
      <c r="I85" s="28"/>
      <c r="J85" s="35" t="s">
        <v>119</v>
      </c>
      <c r="K85" s="24">
        <f>K78+K83-K84</f>
        <v>10661692.492761644</v>
      </c>
      <c r="L85" s="24">
        <f t="shared" ref="L85:O85" si="36">L78+L83-L84</f>
        <v>1464027.7877429584</v>
      </c>
      <c r="M85" s="24">
        <f t="shared" si="36"/>
        <v>537052.12769777421</v>
      </c>
      <c r="N85" s="24">
        <f t="shared" si="36"/>
        <v>-785758.08043716475</v>
      </c>
      <c r="O85" s="24">
        <f t="shared" si="36"/>
        <v>-482476.9741977579</v>
      </c>
      <c r="P85" s="24">
        <f>SUM(K85:O85)</f>
        <v>11394537.353567453</v>
      </c>
      <c r="R85" s="24">
        <f>P85+Q85</f>
        <v>11394537.353567453</v>
      </c>
    </row>
    <row r="86" spans="1:19" s="2" customFormat="1" ht="23.25">
      <c r="A86" s="37">
        <f>K85-A79</f>
        <v>-611504.90723835677</v>
      </c>
      <c r="B86" s="37">
        <f>L85-B79</f>
        <v>1273598.4877429584</v>
      </c>
      <c r="C86" s="37">
        <f>M85-C79</f>
        <v>-223444.37230222579</v>
      </c>
      <c r="D86" s="37">
        <f>N85-D79</f>
        <v>-1615350.2804371647</v>
      </c>
      <c r="E86" s="37">
        <f>O85-E79</f>
        <v>-499697.27419775788</v>
      </c>
      <c r="F86" s="37">
        <f>SUM(A86:E86)-F22</f>
        <v>-2907543.2464325326</v>
      </c>
      <c r="G86" s="37">
        <f>Q17-G14+Q45-G45+Q48-G48+Q54-G54+Q83-Q84</f>
        <v>2907543.2361422502</v>
      </c>
      <c r="H86" s="37">
        <f>F86+G86</f>
        <v>-1.0290282312780619E-2</v>
      </c>
      <c r="I86" s="38" t="s">
        <v>73</v>
      </c>
      <c r="J86" s="39" t="s">
        <v>76</v>
      </c>
      <c r="K86" s="46"/>
      <c r="L86" s="46"/>
      <c r="M86" s="46"/>
      <c r="N86" s="46"/>
      <c r="O86" s="46"/>
      <c r="P86" s="46"/>
      <c r="Q86" s="40"/>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1" fitToHeight="0" orientation="landscape"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K21" sqref="K21"/>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4.14062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141</v>
      </c>
    </row>
    <row r="3" spans="1:19" ht="47.25" customHeight="1">
      <c r="A3" s="23" t="s">
        <v>5</v>
      </c>
      <c r="B3" s="23" t="s">
        <v>6</v>
      </c>
      <c r="C3" s="23" t="s">
        <v>7</v>
      </c>
      <c r="D3" s="23" t="s">
        <v>8</v>
      </c>
      <c r="E3" s="23" t="s">
        <v>109</v>
      </c>
      <c r="F3" s="23" t="s">
        <v>122</v>
      </c>
      <c r="G3" s="23" t="s">
        <v>92</v>
      </c>
      <c r="H3" s="92" t="s">
        <v>104</v>
      </c>
      <c r="I3" s="92" t="s">
        <v>120</v>
      </c>
      <c r="J3" s="92"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3"/>
      <c r="J4" s="93"/>
      <c r="K4" s="23" t="s">
        <v>9</v>
      </c>
      <c r="L4" s="23" t="s">
        <v>10</v>
      </c>
      <c r="M4" s="23" t="s">
        <v>11</v>
      </c>
      <c r="N4" s="23" t="s">
        <v>12</v>
      </c>
      <c r="O4" s="23" t="s">
        <v>13</v>
      </c>
      <c r="P4" s="23" t="s">
        <v>14</v>
      </c>
      <c r="Q4" s="23" t="s">
        <v>93</v>
      </c>
      <c r="R4" s="93"/>
    </row>
    <row r="5" spans="1:19">
      <c r="A5" s="100" t="s">
        <v>91</v>
      </c>
      <c r="B5" s="101"/>
      <c r="C5" s="101"/>
      <c r="D5" s="101"/>
      <c r="E5" s="101"/>
      <c r="F5" s="101"/>
      <c r="G5" s="101"/>
      <c r="H5" s="101"/>
      <c r="I5" s="101"/>
      <c r="J5" s="101"/>
      <c r="K5" s="101"/>
      <c r="L5" s="101"/>
      <c r="M5" s="101"/>
      <c r="N5" s="101"/>
      <c r="O5" s="101"/>
      <c r="P5" s="101"/>
      <c r="Q5" s="101"/>
      <c r="R5" s="102"/>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45259108</v>
      </c>
      <c r="L7" s="24">
        <f t="shared" ref="L7:O7" si="0">L27</f>
        <v>2176116.4</v>
      </c>
      <c r="M7" s="24">
        <f t="shared" si="0"/>
        <v>4775902.8</v>
      </c>
      <c r="N7" s="24">
        <f t="shared" si="0"/>
        <v>11384691.6</v>
      </c>
      <c r="O7" s="24">
        <f t="shared" si="0"/>
        <v>362267.4</v>
      </c>
      <c r="P7" s="24">
        <f>SUM(K7:O7)</f>
        <v>63958086.199999996</v>
      </c>
      <c r="Q7" s="24"/>
      <c r="R7" s="24">
        <f>P7+Q7</f>
        <v>63958086.199999996</v>
      </c>
      <c r="S7" s="5"/>
    </row>
    <row r="8" spans="1:19">
      <c r="A8" s="24">
        <f>A28</f>
        <v>17571827.899999999</v>
      </c>
      <c r="B8" s="24">
        <f>B28</f>
        <v>745412.5</v>
      </c>
      <c r="C8" s="24">
        <f>C28</f>
        <v>2896248.8</v>
      </c>
      <c r="D8" s="24">
        <f>D28</f>
        <v>3871529</v>
      </c>
      <c r="E8" s="24">
        <f>E28</f>
        <v>89167.6</v>
      </c>
      <c r="F8" s="24">
        <f>SUM(A8:E8)</f>
        <v>25174185.800000001</v>
      </c>
      <c r="G8" s="24"/>
      <c r="H8" s="24">
        <f t="shared" ref="H8:H16" si="1">F8+G8</f>
        <v>25174185.800000001</v>
      </c>
      <c r="I8" s="25" t="s">
        <v>29</v>
      </c>
      <c r="J8" s="26" t="s">
        <v>3</v>
      </c>
      <c r="K8" s="24"/>
      <c r="L8" s="24"/>
      <c r="M8" s="24"/>
      <c r="N8" s="24"/>
      <c r="O8" s="24"/>
      <c r="P8" s="24"/>
      <c r="Q8" s="24"/>
      <c r="R8" s="24"/>
      <c r="S8" s="5"/>
    </row>
    <row r="9" spans="1:19" ht="23.25">
      <c r="A9" s="24"/>
      <c r="B9" s="24"/>
      <c r="C9" s="24">
        <f t="shared" ref="C9:E9" si="2">C10+C11</f>
        <v>4755939.3</v>
      </c>
      <c r="D9" s="24">
        <f t="shared" si="2"/>
        <v>21491895.399999999</v>
      </c>
      <c r="E9" s="24">
        <f t="shared" si="2"/>
        <v>470167.5</v>
      </c>
      <c r="F9" s="24">
        <f t="shared" ref="F9:F13" si="3">SUM(A9:E9)</f>
        <v>26718002.199999999</v>
      </c>
      <c r="G9" s="24"/>
      <c r="H9" s="24">
        <f t="shared" si="1"/>
        <v>26718002.199999999</v>
      </c>
      <c r="I9" s="25" t="s">
        <v>64</v>
      </c>
      <c r="J9" s="26" t="s">
        <v>67</v>
      </c>
      <c r="K9" s="24"/>
      <c r="L9" s="24"/>
      <c r="M9" s="24"/>
      <c r="N9" s="24"/>
      <c r="O9" s="24"/>
      <c r="P9" s="24"/>
      <c r="Q9" s="24"/>
      <c r="R9" s="24"/>
    </row>
    <row r="10" spans="1:19" ht="23.25" customHeight="1">
      <c r="A10" s="24"/>
      <c r="B10" s="24"/>
      <c r="C10" s="24">
        <v>2284955.6999999997</v>
      </c>
      <c r="D10" s="24">
        <v>21491895.399999999</v>
      </c>
      <c r="E10" s="24">
        <v>470167.5</v>
      </c>
      <c r="F10" s="24">
        <f t="shared" si="3"/>
        <v>24247018.599999998</v>
      </c>
      <c r="G10" s="24"/>
      <c r="H10" s="24">
        <f t="shared" si="1"/>
        <v>24247018.599999998</v>
      </c>
      <c r="I10" s="25"/>
      <c r="J10" s="26" t="s">
        <v>97</v>
      </c>
      <c r="K10" s="24"/>
      <c r="L10" s="24"/>
      <c r="M10" s="24"/>
      <c r="N10" s="24"/>
      <c r="O10" s="24"/>
      <c r="P10" s="24"/>
      <c r="Q10" s="24"/>
      <c r="R10" s="24"/>
    </row>
    <row r="11" spans="1:19" ht="23.25">
      <c r="A11" s="24"/>
      <c r="B11" s="24"/>
      <c r="C11" s="24">
        <v>2470983.6</v>
      </c>
      <c r="D11" s="24"/>
      <c r="E11" s="24"/>
      <c r="F11" s="24">
        <f t="shared" si="3"/>
        <v>2470983.6</v>
      </c>
      <c r="G11" s="24"/>
      <c r="H11" s="24">
        <f t="shared" si="1"/>
        <v>2470983.6</v>
      </c>
      <c r="I11" s="25"/>
      <c r="J11" s="26" t="s">
        <v>98</v>
      </c>
      <c r="K11" s="24"/>
      <c r="L11" s="24"/>
      <c r="M11" s="24"/>
      <c r="N11" s="24"/>
      <c r="O11" s="24"/>
      <c r="P11" s="24"/>
      <c r="Q11" s="24"/>
      <c r="R11" s="24"/>
    </row>
    <row r="12" spans="1:19" ht="23.25">
      <c r="A12" s="24">
        <f>A80</f>
        <v>7562917.7999999998</v>
      </c>
      <c r="B12" s="24">
        <f>B80</f>
        <v>166267.79999999999</v>
      </c>
      <c r="C12" s="24">
        <f>C80</f>
        <v>870794.7</v>
      </c>
      <c r="D12" s="24">
        <f>D80</f>
        <v>739987</v>
      </c>
      <c r="E12" s="24">
        <f>E80</f>
        <v>14944.3</v>
      </c>
      <c r="F12" s="24">
        <f t="shared" si="3"/>
        <v>9354911.5999999996</v>
      </c>
      <c r="G12" s="24"/>
      <c r="H12" s="24">
        <f t="shared" si="1"/>
        <v>9354911.5999999996</v>
      </c>
      <c r="I12" s="25" t="s">
        <v>71</v>
      </c>
      <c r="J12" s="26" t="s">
        <v>74</v>
      </c>
      <c r="K12" s="24"/>
      <c r="L12" s="24"/>
      <c r="M12" s="24"/>
      <c r="N12" s="24"/>
      <c r="O12" s="24"/>
      <c r="P12" s="24"/>
      <c r="Q12" s="24"/>
      <c r="R12" s="24"/>
    </row>
    <row r="13" spans="1:19" ht="34.5">
      <c r="A13" s="24">
        <f>A82</f>
        <v>2063227.7</v>
      </c>
      <c r="B13" s="24">
        <f>B82</f>
        <v>0</v>
      </c>
      <c r="C13" s="24">
        <f>C82</f>
        <v>-8229.7999999999993</v>
      </c>
      <c r="D13" s="24">
        <f>D82</f>
        <v>0</v>
      </c>
      <c r="E13" s="24">
        <f>E82</f>
        <v>0</v>
      </c>
      <c r="F13" s="24">
        <f t="shared" si="3"/>
        <v>2054997.9</v>
      </c>
      <c r="G13" s="24"/>
      <c r="H13" s="24">
        <f t="shared" si="1"/>
        <v>2054997.9</v>
      </c>
      <c r="I13" s="25" t="s">
        <v>72</v>
      </c>
      <c r="J13" s="26" t="s">
        <v>75</v>
      </c>
      <c r="K13" s="24"/>
      <c r="L13" s="24"/>
      <c r="M13" s="24"/>
      <c r="N13" s="24"/>
      <c r="O13" s="24"/>
      <c r="P13" s="24"/>
      <c r="Q13" s="24"/>
      <c r="R13" s="24"/>
    </row>
    <row r="14" spans="1:19">
      <c r="A14" s="24"/>
      <c r="B14" s="24"/>
      <c r="C14" s="24"/>
      <c r="D14" s="24"/>
      <c r="E14" s="24"/>
      <c r="F14" s="24"/>
      <c r="G14" s="24">
        <f>SUM(G15:G16)</f>
        <v>11658809</v>
      </c>
      <c r="H14" s="24">
        <f t="shared" si="1"/>
        <v>11658809</v>
      </c>
      <c r="I14" s="25" t="s">
        <v>82</v>
      </c>
      <c r="J14" s="26" t="s">
        <v>89</v>
      </c>
      <c r="K14" s="24"/>
      <c r="L14" s="24"/>
      <c r="M14" s="24"/>
      <c r="N14" s="24"/>
      <c r="O14" s="24"/>
      <c r="P14" s="24"/>
      <c r="Q14" s="24"/>
      <c r="R14" s="24"/>
    </row>
    <row r="15" spans="1:19">
      <c r="A15" s="24"/>
      <c r="B15" s="24"/>
      <c r="C15" s="24"/>
      <c r="D15" s="24"/>
      <c r="E15" s="24"/>
      <c r="F15" s="24"/>
      <c r="G15" s="24">
        <v>10141699.4</v>
      </c>
      <c r="H15" s="24">
        <f t="shared" si="1"/>
        <v>10141699.4</v>
      </c>
      <c r="I15" s="25" t="s">
        <v>83</v>
      </c>
      <c r="J15" s="26" t="s">
        <v>107</v>
      </c>
      <c r="K15" s="24"/>
      <c r="L15" s="24"/>
      <c r="M15" s="24"/>
      <c r="N15" s="24"/>
      <c r="O15" s="24"/>
      <c r="P15" s="24"/>
      <c r="Q15" s="24"/>
      <c r="R15" s="24"/>
    </row>
    <row r="16" spans="1:19">
      <c r="A16" s="24"/>
      <c r="B16" s="24"/>
      <c r="C16" s="24"/>
      <c r="D16" s="24"/>
      <c r="E16" s="24"/>
      <c r="F16" s="24"/>
      <c r="G16" s="24">
        <v>1517109.6</v>
      </c>
      <c r="H16" s="24">
        <f t="shared" si="1"/>
        <v>1517109.6</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10030113</v>
      </c>
      <c r="R17" s="24">
        <f>P17+Q17</f>
        <v>10030113</v>
      </c>
    </row>
    <row r="18" spans="1:18">
      <c r="A18" s="24"/>
      <c r="B18" s="24"/>
      <c r="C18" s="24"/>
      <c r="D18" s="24"/>
      <c r="E18" s="24"/>
      <c r="F18" s="24"/>
      <c r="G18" s="24"/>
      <c r="H18" s="24"/>
      <c r="I18" s="25" t="s">
        <v>80</v>
      </c>
      <c r="J18" s="26" t="s">
        <v>105</v>
      </c>
      <c r="K18" s="24"/>
      <c r="L18" s="24"/>
      <c r="M18" s="24"/>
      <c r="N18" s="24"/>
      <c r="O18" s="24"/>
      <c r="P18" s="24"/>
      <c r="Q18" s="24">
        <v>7437144.9000000004</v>
      </c>
      <c r="R18" s="24">
        <f>P18+Q18</f>
        <v>7437144.9000000004</v>
      </c>
    </row>
    <row r="19" spans="1:18">
      <c r="A19" s="24"/>
      <c r="B19" s="24"/>
      <c r="C19" s="24"/>
      <c r="D19" s="24"/>
      <c r="E19" s="24"/>
      <c r="F19" s="24"/>
      <c r="G19" s="24"/>
      <c r="H19" s="24"/>
      <c r="I19" s="25" t="s">
        <v>81</v>
      </c>
      <c r="J19" s="26" t="s">
        <v>106</v>
      </c>
      <c r="K19" s="24"/>
      <c r="L19" s="24"/>
      <c r="M19" s="24"/>
      <c r="N19" s="24"/>
      <c r="O19" s="24"/>
      <c r="P19" s="24"/>
      <c r="Q19" s="24">
        <v>2592968.1</v>
      </c>
      <c r="R19" s="24">
        <f>P19+Q19</f>
        <v>2592968.1</v>
      </c>
    </row>
    <row r="20" spans="1:18">
      <c r="A20" s="24"/>
      <c r="B20" s="24"/>
      <c r="C20" s="24"/>
      <c r="D20" s="24"/>
      <c r="E20" s="24"/>
      <c r="F20" s="24"/>
      <c r="G20" s="24"/>
      <c r="H20" s="24"/>
      <c r="I20" s="25" t="s">
        <v>77</v>
      </c>
      <c r="J20" s="26" t="s">
        <v>86</v>
      </c>
      <c r="K20" s="24"/>
      <c r="L20" s="24"/>
      <c r="M20" s="24"/>
      <c r="N20" s="24"/>
      <c r="O20" s="24"/>
      <c r="P20" s="24">
        <v>2223043.7999999998</v>
      </c>
      <c r="Q20" s="24"/>
      <c r="R20" s="24">
        <f t="shared" ref="R20:R21" si="4">P20+Q20</f>
        <v>2223043.7999999998</v>
      </c>
    </row>
    <row r="21" spans="1:18">
      <c r="A21" s="24"/>
      <c r="B21" s="24"/>
      <c r="C21" s="24"/>
      <c r="D21" s="24"/>
      <c r="E21" s="24"/>
      <c r="F21" s="24"/>
      <c r="G21" s="24"/>
      <c r="H21" s="24"/>
      <c r="I21" s="25" t="s">
        <v>78</v>
      </c>
      <c r="J21" s="26" t="s">
        <v>87</v>
      </c>
      <c r="K21" s="24"/>
      <c r="L21" s="24"/>
      <c r="M21" s="24"/>
      <c r="N21" s="24"/>
      <c r="O21" s="24"/>
      <c r="P21" s="24">
        <v>122810.6</v>
      </c>
      <c r="Q21" s="24"/>
      <c r="R21" s="24">
        <f t="shared" si="4"/>
        <v>122810.6</v>
      </c>
    </row>
    <row r="22" spans="1:18">
      <c r="A22" s="24"/>
      <c r="B22" s="24"/>
      <c r="C22" s="24"/>
      <c r="D22" s="24"/>
      <c r="E22" s="24"/>
      <c r="F22" s="24">
        <f>R7+R20-R21+R17-H8-H9-H12-H13-H14</f>
        <v>1127525.8999999948</v>
      </c>
      <c r="G22" s="24"/>
      <c r="H22" s="24">
        <f t="shared" ref="H22" si="5">F22+G22</f>
        <v>1127525.8999999948</v>
      </c>
      <c r="I22" s="25"/>
      <c r="J22" s="26" t="s">
        <v>90</v>
      </c>
      <c r="K22" s="24"/>
      <c r="L22" s="24"/>
      <c r="M22" s="24"/>
      <c r="N22" s="24"/>
      <c r="O22" s="24"/>
      <c r="P22" s="24"/>
      <c r="Q22" s="24"/>
      <c r="R22" s="24"/>
    </row>
    <row r="23" spans="1:18">
      <c r="A23" s="24"/>
      <c r="B23" s="24"/>
      <c r="C23" s="24"/>
      <c r="D23" s="24"/>
      <c r="E23" s="24"/>
      <c r="F23" s="30">
        <f>R7-H8+R20-R21</f>
        <v>40884133.599999987</v>
      </c>
      <c r="G23" s="30"/>
      <c r="H23" s="30">
        <f>F23</f>
        <v>40884133.599999987</v>
      </c>
      <c r="I23" s="25"/>
      <c r="J23" s="31" t="s">
        <v>129</v>
      </c>
      <c r="K23" s="24"/>
      <c r="L23" s="24"/>
      <c r="M23" s="24"/>
      <c r="N23" s="24"/>
      <c r="O23" s="24"/>
      <c r="P23" s="24"/>
      <c r="Q23" s="24"/>
      <c r="R23" s="24"/>
    </row>
    <row r="24" spans="1:18">
      <c r="A24" s="24"/>
      <c r="B24" s="24"/>
      <c r="C24" s="24"/>
      <c r="D24" s="24"/>
      <c r="E24" s="24"/>
      <c r="F24" s="30">
        <f>F23-H81</f>
        <v>35684987.099999987</v>
      </c>
      <c r="G24" s="30"/>
      <c r="H24" s="30">
        <f>F24</f>
        <v>35684987.099999987</v>
      </c>
      <c r="I24" s="25"/>
      <c r="J24" s="31" t="s">
        <v>130</v>
      </c>
      <c r="K24" s="24"/>
      <c r="L24" s="24"/>
      <c r="M24" s="24"/>
      <c r="N24" s="24"/>
      <c r="O24" s="24"/>
      <c r="P24" s="24"/>
      <c r="Q24" s="24"/>
      <c r="R24" s="24"/>
    </row>
    <row r="25" spans="1:18">
      <c r="A25" s="100" t="s">
        <v>0</v>
      </c>
      <c r="B25" s="101"/>
      <c r="C25" s="101"/>
      <c r="D25" s="101"/>
      <c r="E25" s="101"/>
      <c r="F25" s="101"/>
      <c r="G25" s="101"/>
      <c r="H25" s="101"/>
      <c r="I25" s="101"/>
      <c r="J25" s="101"/>
      <c r="K25" s="101"/>
      <c r="L25" s="101"/>
      <c r="M25" s="101"/>
      <c r="N25" s="101"/>
      <c r="O25" s="101"/>
      <c r="P25" s="101"/>
      <c r="Q25" s="101"/>
      <c r="R25" s="102"/>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45259108</v>
      </c>
      <c r="L27" s="24">
        <v>2176116.4</v>
      </c>
      <c r="M27" s="24">
        <v>4775902.8</v>
      </c>
      <c r="N27" s="24">
        <v>11384691.6</v>
      </c>
      <c r="O27" s="24">
        <v>362267.4</v>
      </c>
      <c r="P27" s="24">
        <f>SUM(K27:O27)</f>
        <v>63958086.199999996</v>
      </c>
      <c r="R27" s="24">
        <f>P27+Q27</f>
        <v>63958086.199999996</v>
      </c>
    </row>
    <row r="28" spans="1:18">
      <c r="A28" s="24">
        <v>17571827.899999999</v>
      </c>
      <c r="B28" s="24">
        <v>745412.5</v>
      </c>
      <c r="C28" s="24">
        <v>2896248.8</v>
      </c>
      <c r="D28" s="24">
        <v>3871529</v>
      </c>
      <c r="E28" s="24">
        <v>89167.6</v>
      </c>
      <c r="F28" s="24">
        <f>SUM(A28:E28)</f>
        <v>25174185.800000001</v>
      </c>
      <c r="G28" s="24"/>
      <c r="H28" s="24">
        <f>F28+G28</f>
        <v>25174185.800000001</v>
      </c>
      <c r="I28" s="28" t="s">
        <v>29</v>
      </c>
      <c r="J28" s="32" t="s">
        <v>3</v>
      </c>
    </row>
    <row r="29" spans="1:18" ht="22.5">
      <c r="A29" s="30">
        <f>K27-A28</f>
        <v>27687280.100000001</v>
      </c>
      <c r="B29" s="30">
        <f>L27-B28</f>
        <v>1430703.9</v>
      </c>
      <c r="C29" s="30">
        <f>M27-C28</f>
        <v>1879654</v>
      </c>
      <c r="D29" s="30">
        <f>N27-D28</f>
        <v>7513162.5999999996</v>
      </c>
      <c r="E29" s="30">
        <f>O27-E28</f>
        <v>273099.80000000005</v>
      </c>
      <c r="F29" s="30">
        <f>SUM(A29:E29)</f>
        <v>38783900.399999999</v>
      </c>
      <c r="H29" s="30">
        <f>F29+G29</f>
        <v>38783900.399999999</v>
      </c>
      <c r="I29" s="33" t="s">
        <v>20</v>
      </c>
      <c r="J29" s="34" t="s">
        <v>4</v>
      </c>
    </row>
    <row r="30" spans="1:18" ht="22.5">
      <c r="A30" s="30">
        <f>A29-A81</f>
        <v>23610931</v>
      </c>
      <c r="B30" s="30">
        <f t="shared" ref="B30:E30" si="6">B29-B81</f>
        <v>1367855.4</v>
      </c>
      <c r="C30" s="30">
        <f t="shared" si="6"/>
        <v>1452891.7</v>
      </c>
      <c r="D30" s="30">
        <f t="shared" si="6"/>
        <v>6895995.0999999996</v>
      </c>
      <c r="E30" s="30">
        <f t="shared" si="6"/>
        <v>257080.70000000004</v>
      </c>
      <c r="F30" s="30">
        <f>SUM(A30:E30)</f>
        <v>33584753.899999999</v>
      </c>
      <c r="H30" s="30">
        <f>F30+G30</f>
        <v>33584753.899999999</v>
      </c>
      <c r="I30" s="33" t="s">
        <v>123</v>
      </c>
      <c r="J30" s="34" t="s">
        <v>128</v>
      </c>
    </row>
    <row r="31" spans="1:18">
      <c r="A31" s="100" t="s">
        <v>15</v>
      </c>
      <c r="B31" s="101"/>
      <c r="C31" s="101"/>
      <c r="D31" s="101"/>
      <c r="E31" s="101"/>
      <c r="F31" s="101"/>
      <c r="G31" s="101"/>
      <c r="H31" s="101"/>
      <c r="I31" s="101"/>
      <c r="J31" s="101"/>
      <c r="K31" s="101"/>
      <c r="L31" s="101"/>
      <c r="M31" s="101"/>
      <c r="N31" s="101"/>
      <c r="O31" s="101"/>
      <c r="P31" s="101"/>
      <c r="Q31" s="101"/>
      <c r="R31" s="102"/>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27687280.100000001</v>
      </c>
      <c r="L33" s="24">
        <f t="shared" ref="L33:O33" si="7">B29</f>
        <v>1430703.9</v>
      </c>
      <c r="M33" s="24">
        <f t="shared" si="7"/>
        <v>1879654</v>
      </c>
      <c r="N33" s="24">
        <f t="shared" si="7"/>
        <v>7513162.5999999996</v>
      </c>
      <c r="O33" s="24">
        <f t="shared" si="7"/>
        <v>273099.80000000005</v>
      </c>
      <c r="P33" s="24">
        <f>SUM(K33:O33)</f>
        <v>38783900.399999999</v>
      </c>
      <c r="R33" s="24">
        <f>P33+Q33</f>
        <v>38783900.399999999</v>
      </c>
    </row>
    <row r="34" spans="1:20" ht="23.25">
      <c r="A34" s="24">
        <f>A35+A36</f>
        <v>10264553.399999999</v>
      </c>
      <c r="B34" s="24">
        <f t="shared" ref="B34:E34" si="8">B35+B36</f>
        <v>508328.6</v>
      </c>
      <c r="C34" s="24">
        <f t="shared" si="8"/>
        <v>1210603.7000000002</v>
      </c>
      <c r="D34" s="24">
        <f t="shared" si="8"/>
        <v>973127.1</v>
      </c>
      <c r="E34" s="24">
        <f t="shared" si="8"/>
        <v>204739.59999999998</v>
      </c>
      <c r="F34" s="24">
        <f>SUM(A34:E34)</f>
        <v>13161352.399999999</v>
      </c>
      <c r="G34" s="24"/>
      <c r="H34" s="24">
        <f>F34+G34</f>
        <v>13161352.399999999</v>
      </c>
      <c r="I34" s="28" t="s">
        <v>21</v>
      </c>
      <c r="J34" s="29" t="s">
        <v>17</v>
      </c>
      <c r="K34" s="24"/>
      <c r="L34" s="24"/>
      <c r="M34" s="24"/>
      <c r="N34" s="24"/>
      <c r="O34" s="24"/>
      <c r="P34" s="24"/>
    </row>
    <row r="35" spans="1:20">
      <c r="A35" s="24">
        <v>9268891.6999999993</v>
      </c>
      <c r="B35" s="24">
        <v>443262.5</v>
      </c>
      <c r="C35" s="24">
        <v>1013275.3</v>
      </c>
      <c r="D35" s="24">
        <v>973127.1</v>
      </c>
      <c r="E35" s="24">
        <v>196754.8</v>
      </c>
      <c r="F35" s="24">
        <f t="shared" ref="F35:F39" si="9">SUM(A35:E35)</f>
        <v>11895311.4</v>
      </c>
      <c r="H35" s="24">
        <f t="shared" ref="H35:H38" si="10">F35+G35</f>
        <v>11895311.4</v>
      </c>
      <c r="I35" s="28" t="s">
        <v>22</v>
      </c>
      <c r="J35" s="29" t="s">
        <v>99</v>
      </c>
    </row>
    <row r="36" spans="1:20" ht="23.25">
      <c r="A36" s="24">
        <f>A37+A38</f>
        <v>995661.7</v>
      </c>
      <c r="B36" s="24">
        <f t="shared" ref="B36:E36" si="11">B37+B38</f>
        <v>65066.1</v>
      </c>
      <c r="C36" s="24">
        <f t="shared" si="11"/>
        <v>197328.40000000002</v>
      </c>
      <c r="D36" s="24">
        <f t="shared" si="11"/>
        <v>0</v>
      </c>
      <c r="E36" s="24">
        <f t="shared" si="11"/>
        <v>7984.8</v>
      </c>
      <c r="F36" s="24">
        <f t="shared" si="9"/>
        <v>1266041.0000000002</v>
      </c>
      <c r="H36" s="24">
        <f t="shared" si="10"/>
        <v>1266041.0000000002</v>
      </c>
      <c r="I36" s="28" t="s">
        <v>23</v>
      </c>
      <c r="J36" s="29" t="s">
        <v>100</v>
      </c>
      <c r="K36" s="24"/>
      <c r="L36" s="24"/>
      <c r="M36" s="24"/>
      <c r="N36" s="24"/>
      <c r="O36" s="24"/>
      <c r="P36" s="24"/>
    </row>
    <row r="37" spans="1:20">
      <c r="A37" s="24">
        <v>862222.5</v>
      </c>
      <c r="B37" s="24">
        <v>59474.5</v>
      </c>
      <c r="C37" s="24">
        <v>177958.7</v>
      </c>
      <c r="D37" s="24">
        <v>0</v>
      </c>
      <c r="E37" s="24">
        <v>7370.6</v>
      </c>
      <c r="F37" s="24">
        <f t="shared" si="9"/>
        <v>1107026.3</v>
      </c>
      <c r="H37" s="24">
        <f t="shared" si="10"/>
        <v>1107026.3</v>
      </c>
      <c r="I37" s="28" t="s">
        <v>24</v>
      </c>
      <c r="J37" s="29" t="s">
        <v>101</v>
      </c>
      <c r="S37" s="5"/>
    </row>
    <row r="38" spans="1:20" ht="23.25">
      <c r="A38" s="24">
        <v>133439.20000000001</v>
      </c>
      <c r="B38" s="24">
        <v>5591.6</v>
      </c>
      <c r="C38" s="24">
        <v>19369.7</v>
      </c>
      <c r="D38" s="24">
        <v>0</v>
      </c>
      <c r="E38" s="24">
        <v>614.20000000000005</v>
      </c>
      <c r="F38" s="24">
        <f t="shared" si="9"/>
        <v>159014.70000000004</v>
      </c>
      <c r="H38" s="24">
        <f t="shared" si="10"/>
        <v>159014.70000000004</v>
      </c>
      <c r="I38" s="28" t="s">
        <v>25</v>
      </c>
      <c r="J38" s="29" t="s">
        <v>102</v>
      </c>
    </row>
    <row r="39" spans="1:20" ht="23.25">
      <c r="A39" s="24">
        <v>417609.6</v>
      </c>
      <c r="B39" s="24">
        <v>17079.2</v>
      </c>
      <c r="C39" s="24">
        <v>4646.6000000000004</v>
      </c>
      <c r="D39" s="24">
        <v>21968.6</v>
      </c>
      <c r="E39" s="24">
        <v>1244.8</v>
      </c>
      <c r="F39" s="24">
        <f t="shared" si="9"/>
        <v>462548.79999999993</v>
      </c>
      <c r="G39" s="24"/>
      <c r="H39" s="24">
        <f>F39+G39</f>
        <v>462548.79999999993</v>
      </c>
      <c r="I39" s="28" t="s">
        <v>26</v>
      </c>
      <c r="J39" s="29" t="s">
        <v>18</v>
      </c>
      <c r="S39" s="5"/>
    </row>
    <row r="40" spans="1:20" ht="23.25">
      <c r="A40" s="30">
        <f>K33-A34-A39</f>
        <v>17005117.100000001</v>
      </c>
      <c r="B40" s="30">
        <f>L33-B34-B39</f>
        <v>905296.1</v>
      </c>
      <c r="C40" s="30">
        <f>M33-C34-C39</f>
        <v>664403.69999999984</v>
      </c>
      <c r="D40" s="30">
        <f>N33-D34-D39</f>
        <v>6518066.9000000004</v>
      </c>
      <c r="E40" s="30">
        <f>O33-E34-E39</f>
        <v>67115.400000000067</v>
      </c>
      <c r="F40" s="30">
        <f>SUM(A40:E40)</f>
        <v>25159999.200000003</v>
      </c>
      <c r="G40" s="24"/>
      <c r="H40" s="30">
        <f>F40+G40</f>
        <v>25159999.200000003</v>
      </c>
      <c r="I40" s="33" t="s">
        <v>27</v>
      </c>
      <c r="J40" s="35" t="s">
        <v>19</v>
      </c>
      <c r="S40" s="5"/>
      <c r="T40" s="5"/>
    </row>
    <row r="41" spans="1:20" ht="23.25">
      <c r="A41" s="30">
        <f>A40-A81</f>
        <v>12928768.000000002</v>
      </c>
      <c r="B41" s="30">
        <f t="shared" ref="B41:E41" si="12">B40-B81</f>
        <v>842447.6</v>
      </c>
      <c r="C41" s="30">
        <f t="shared" si="12"/>
        <v>237641.39999999985</v>
      </c>
      <c r="D41" s="30">
        <f t="shared" si="12"/>
        <v>5900899.4000000004</v>
      </c>
      <c r="E41" s="30">
        <f t="shared" si="12"/>
        <v>51096.300000000068</v>
      </c>
      <c r="F41" s="30">
        <f>SUM(A41:E41)</f>
        <v>19960852.700000003</v>
      </c>
      <c r="G41" s="24"/>
      <c r="H41" s="30">
        <f>F41+G41</f>
        <v>19960852.700000003</v>
      </c>
      <c r="I41" s="33" t="s">
        <v>124</v>
      </c>
      <c r="J41" s="35" t="s">
        <v>131</v>
      </c>
      <c r="S41" s="5"/>
      <c r="T41" s="5"/>
    </row>
    <row r="42" spans="1:20">
      <c r="A42" s="100" t="s">
        <v>30</v>
      </c>
      <c r="B42" s="101"/>
      <c r="C42" s="101"/>
      <c r="D42" s="101"/>
      <c r="E42" s="101"/>
      <c r="F42" s="101"/>
      <c r="G42" s="101"/>
      <c r="H42" s="101"/>
      <c r="I42" s="101"/>
      <c r="J42" s="101"/>
      <c r="K42" s="101"/>
      <c r="L42" s="101"/>
      <c r="M42" s="101"/>
      <c r="N42" s="101"/>
      <c r="O42" s="101"/>
      <c r="P42" s="101"/>
      <c r="Q42" s="101"/>
      <c r="R42" s="102"/>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17005117.100000001</v>
      </c>
      <c r="L44" s="24">
        <f t="shared" ref="L44:O44" si="13">B40</f>
        <v>905296.1</v>
      </c>
      <c r="M44" s="24">
        <f t="shared" si="13"/>
        <v>664403.69999999984</v>
      </c>
      <c r="N44" s="24">
        <f t="shared" si="13"/>
        <v>6518066.9000000004</v>
      </c>
      <c r="O44" s="24">
        <f t="shared" si="13"/>
        <v>67115.400000000067</v>
      </c>
      <c r="P44" s="24">
        <f>SUM(K44:O44)</f>
        <v>25159999.200000003</v>
      </c>
      <c r="R44" s="24">
        <f>P44+Q44</f>
        <v>25159999.200000003</v>
      </c>
    </row>
    <row r="45" spans="1:20">
      <c r="F45" s="24"/>
      <c r="G45" s="24">
        <v>860.3</v>
      </c>
      <c r="I45" s="28" t="s">
        <v>21</v>
      </c>
      <c r="J45" s="29" t="s">
        <v>35</v>
      </c>
      <c r="N45" s="24">
        <v>12793951.4</v>
      </c>
      <c r="P45" s="24">
        <f>SUM(K45:O45)</f>
        <v>12793951.4</v>
      </c>
      <c r="Q45" s="24">
        <v>368261.3</v>
      </c>
      <c r="R45" s="24">
        <f>P45+Q45</f>
        <v>13162212.700000001</v>
      </c>
    </row>
    <row r="46" spans="1:20" ht="25.5" customHeight="1">
      <c r="I46" s="28" t="s">
        <v>31</v>
      </c>
      <c r="J46" s="29" t="s">
        <v>36</v>
      </c>
      <c r="M46" s="24">
        <v>2685592.6</v>
      </c>
      <c r="P46" s="24">
        <f t="shared" ref="P46:P47" si="14">SUM(K46:O46)</f>
        <v>2685592.6</v>
      </c>
      <c r="R46" s="24">
        <f t="shared" ref="R46:R48" si="15">P46+Q46</f>
        <v>2685592.6</v>
      </c>
    </row>
    <row r="47" spans="1:20" ht="23.25">
      <c r="I47" s="28" t="s">
        <v>32</v>
      </c>
      <c r="J47" s="29" t="s">
        <v>37</v>
      </c>
      <c r="M47" s="24">
        <v>122810.6</v>
      </c>
      <c r="P47" s="24">
        <f t="shared" si="14"/>
        <v>122810.6</v>
      </c>
      <c r="R47" s="24">
        <f t="shared" si="15"/>
        <v>122810.6</v>
      </c>
    </row>
    <row r="48" spans="1:20">
      <c r="A48" s="24">
        <v>11570530.4</v>
      </c>
      <c r="B48" s="24">
        <v>1495605.2</v>
      </c>
      <c r="C48" s="24">
        <v>66728.899999999994</v>
      </c>
      <c r="D48" s="24">
        <v>317196.3</v>
      </c>
      <c r="E48" s="24">
        <v>0</v>
      </c>
      <c r="F48" s="24">
        <f>SUM(A48:E48)</f>
        <v>13450060.800000001</v>
      </c>
      <c r="G48" s="24">
        <v>436574.3</v>
      </c>
      <c r="H48" s="24">
        <f>F48+G48</f>
        <v>13886635.100000001</v>
      </c>
      <c r="I48" s="28" t="s">
        <v>33</v>
      </c>
      <c r="J48" s="29" t="s">
        <v>103</v>
      </c>
      <c r="K48" s="24">
        <v>1130599.2</v>
      </c>
      <c r="L48" s="24">
        <v>1743341.5</v>
      </c>
      <c r="M48" s="24">
        <v>6033078.5999999996</v>
      </c>
      <c r="N48" s="24">
        <v>2462825.7000000002</v>
      </c>
      <c r="O48" s="24">
        <v>21.4</v>
      </c>
      <c r="P48" s="24">
        <f>SUM(K48:O48)</f>
        <v>11369866.4</v>
      </c>
      <c r="Q48" s="24">
        <v>2516768.7000000002</v>
      </c>
      <c r="R48" s="24">
        <f t="shared" si="15"/>
        <v>13886635.100000001</v>
      </c>
    </row>
    <row r="49" spans="1:20">
      <c r="A49" s="30">
        <f>K44+K45+K46-K47+K48-A48</f>
        <v>6565185.9000000004</v>
      </c>
      <c r="B49" s="30">
        <f>L44+L45+L46-L47+L48-B48</f>
        <v>1153032.4000000001</v>
      </c>
      <c r="C49" s="30">
        <f>M44+M45+M46-M47+M48-C48</f>
        <v>9193535.3999999985</v>
      </c>
      <c r="D49" s="30">
        <f>N44+N45+N46-N47+N48-D48</f>
        <v>21457647.699999999</v>
      </c>
      <c r="E49" s="30">
        <f>O44+O45+O46-O47+O48-E48</f>
        <v>67136.800000000061</v>
      </c>
      <c r="F49" s="30">
        <f>SUM(A49:E49)</f>
        <v>38436538.199999996</v>
      </c>
      <c r="H49" s="30">
        <f>F49+G49</f>
        <v>38436538.199999996</v>
      </c>
      <c r="I49" s="33" t="s">
        <v>34</v>
      </c>
      <c r="J49" s="35" t="s">
        <v>38</v>
      </c>
    </row>
    <row r="50" spans="1:20">
      <c r="A50" s="30">
        <f>A49-A81</f>
        <v>2488836.8000000003</v>
      </c>
      <c r="B50" s="30">
        <f t="shared" ref="B50:E50" si="16">B49-B81</f>
        <v>1090183.9000000001</v>
      </c>
      <c r="C50" s="30">
        <f t="shared" si="16"/>
        <v>8766773.0999999978</v>
      </c>
      <c r="D50" s="30">
        <f t="shared" si="16"/>
        <v>20840480.199999999</v>
      </c>
      <c r="E50" s="30">
        <f t="shared" si="16"/>
        <v>51117.700000000063</v>
      </c>
      <c r="F50" s="30">
        <f>SUM(A50:E50)</f>
        <v>33237391.699999996</v>
      </c>
      <c r="H50" s="30">
        <f>F50+G50</f>
        <v>33237391.699999996</v>
      </c>
      <c r="I50" s="33" t="s">
        <v>125</v>
      </c>
      <c r="J50" s="35" t="s">
        <v>132</v>
      </c>
    </row>
    <row r="51" spans="1:20" ht="15" customHeight="1">
      <c r="A51" s="103" t="s">
        <v>39</v>
      </c>
      <c r="B51" s="104"/>
      <c r="C51" s="104"/>
      <c r="D51" s="104"/>
      <c r="E51" s="104"/>
      <c r="F51" s="104"/>
      <c r="G51" s="104"/>
      <c r="H51" s="104"/>
      <c r="I51" s="104"/>
      <c r="J51" s="104"/>
      <c r="K51" s="104"/>
      <c r="L51" s="104"/>
      <c r="M51" s="104"/>
      <c r="N51" s="104"/>
      <c r="O51" s="104"/>
      <c r="P51" s="104"/>
      <c r="Q51" s="104"/>
      <c r="R51" s="105"/>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6565185.9000000004</v>
      </c>
      <c r="L53" s="24">
        <f t="shared" ref="L53:O53" si="17">B49</f>
        <v>1153032.4000000001</v>
      </c>
      <c r="M53" s="24">
        <f t="shared" si="17"/>
        <v>9193535.3999999985</v>
      </c>
      <c r="N53" s="24">
        <f t="shared" si="17"/>
        <v>21457647.699999999</v>
      </c>
      <c r="O53" s="24">
        <f t="shared" si="17"/>
        <v>67136.800000000061</v>
      </c>
      <c r="P53" s="24">
        <f>SUM(K53:O53)</f>
        <v>38436538.199999996</v>
      </c>
      <c r="R53" s="24">
        <f>P53+Q53</f>
        <v>38436538.199999996</v>
      </c>
    </row>
    <row r="54" spans="1:20">
      <c r="A54" s="24">
        <f>A55+A56+A57+A58</f>
        <v>2314309.3000000003</v>
      </c>
      <c r="B54" s="24">
        <f t="shared" ref="B54:E54" si="18">B55+B56+B57+B58</f>
        <v>335617.5</v>
      </c>
      <c r="C54" s="24">
        <f t="shared" si="18"/>
        <v>2469069.9000000004</v>
      </c>
      <c r="D54" s="24">
        <f t="shared" si="18"/>
        <v>1715973.1</v>
      </c>
      <c r="E54" s="24">
        <f t="shared" si="18"/>
        <v>614.20000000000005</v>
      </c>
      <c r="F54" s="24">
        <f>SUM(A54:E54)</f>
        <v>6835584.0000000009</v>
      </c>
      <c r="G54" s="24">
        <v>382349.6</v>
      </c>
      <c r="H54" s="24">
        <f>F54+G54</f>
        <v>7217933.6000000006</v>
      </c>
      <c r="I54" s="28"/>
      <c r="J54" s="29" t="s">
        <v>48</v>
      </c>
      <c r="K54" s="24">
        <f>K55+K56+K57+K58</f>
        <v>163780.6</v>
      </c>
      <c r="L54" s="24">
        <f t="shared" ref="L54:O54" si="19">L55+L56+L57+L58</f>
        <v>339152.4</v>
      </c>
      <c r="M54" s="24">
        <f t="shared" si="19"/>
        <v>3504239.8999999994</v>
      </c>
      <c r="N54" s="24">
        <f t="shared" si="19"/>
        <v>2506677.5</v>
      </c>
      <c r="O54" s="24">
        <f t="shared" si="19"/>
        <v>614.20000000000005</v>
      </c>
      <c r="P54" s="24">
        <f t="shared" ref="P54:P61" si="20">SUM(K54:O54)</f>
        <v>6514464.5999999996</v>
      </c>
      <c r="Q54" s="24">
        <v>703469</v>
      </c>
      <c r="R54" s="24">
        <f t="shared" ref="R54:R61" si="21">P54+Q54</f>
        <v>7217933.5999999996</v>
      </c>
      <c r="S54" s="5"/>
    </row>
    <row r="55" spans="1:20" ht="23.25">
      <c r="A55" s="24">
        <v>2020236.4</v>
      </c>
      <c r="B55" s="24">
        <v>140762.5</v>
      </c>
      <c r="C55" s="24"/>
      <c r="D55" s="24">
        <v>29086</v>
      </c>
      <c r="E55" s="24"/>
      <c r="F55" s="24">
        <f t="shared" ref="F55:F57" si="22">SUM(A55:E55)</f>
        <v>2190084.9</v>
      </c>
      <c r="H55" s="24">
        <f t="shared" ref="H55:H57" si="23">F55+G55</f>
        <v>2190084.9</v>
      </c>
      <c r="I55" s="28" t="s">
        <v>40</v>
      </c>
      <c r="J55" s="29" t="s">
        <v>49</v>
      </c>
      <c r="M55" s="24">
        <v>2190084.9</v>
      </c>
      <c r="P55" s="24">
        <f t="shared" si="20"/>
        <v>2190084.9</v>
      </c>
      <c r="R55" s="24">
        <f t="shared" si="21"/>
        <v>2190084.9</v>
      </c>
      <c r="S55" s="5"/>
      <c r="T55" s="5"/>
    </row>
    <row r="56" spans="1:20" ht="23.25">
      <c r="A56" s="24"/>
      <c r="B56" s="24"/>
      <c r="C56" s="24"/>
      <c r="D56" s="24">
        <v>1266041</v>
      </c>
      <c r="E56" s="24"/>
      <c r="F56" s="24">
        <f t="shared" si="22"/>
        <v>1266041</v>
      </c>
      <c r="H56" s="24">
        <f t="shared" si="23"/>
        <v>1266041</v>
      </c>
      <c r="I56" s="28" t="s">
        <v>41</v>
      </c>
      <c r="J56" s="29" t="s">
        <v>50</v>
      </c>
      <c r="K56" s="24">
        <v>133439.20000000001</v>
      </c>
      <c r="L56" s="24">
        <v>190920.9</v>
      </c>
      <c r="M56" s="24">
        <v>941066.7</v>
      </c>
      <c r="N56" s="24">
        <v>0</v>
      </c>
      <c r="O56" s="24">
        <v>614.20000000000005</v>
      </c>
      <c r="P56" s="24">
        <f t="shared" si="20"/>
        <v>1266040.9999999998</v>
      </c>
      <c r="R56" s="24">
        <f t="shared" si="21"/>
        <v>1266040.9999999998</v>
      </c>
      <c r="T56" s="5"/>
    </row>
    <row r="57" spans="1:20" ht="34.5">
      <c r="A57" s="24">
        <v>133439.20000000001</v>
      </c>
      <c r="B57" s="24">
        <v>116900</v>
      </c>
      <c r="C57" s="24">
        <v>1101985.5</v>
      </c>
      <c r="D57" s="24"/>
      <c r="E57" s="24">
        <v>614.20000000000005</v>
      </c>
      <c r="F57" s="24">
        <f t="shared" si="22"/>
        <v>1352938.9</v>
      </c>
      <c r="H57" s="24">
        <f t="shared" si="23"/>
        <v>1352938.9</v>
      </c>
      <c r="I57" s="28" t="s">
        <v>42</v>
      </c>
      <c r="J57" s="29" t="s">
        <v>51</v>
      </c>
      <c r="M57" s="50"/>
      <c r="N57" s="24">
        <v>1352938.9</v>
      </c>
      <c r="P57" s="24">
        <f t="shared" si="20"/>
        <v>1352938.9</v>
      </c>
      <c r="R57" s="24">
        <f t="shared" si="21"/>
        <v>1352938.9</v>
      </c>
    </row>
    <row r="58" spans="1:20">
      <c r="A58" s="24">
        <v>160633.70000000001</v>
      </c>
      <c r="B58" s="24">
        <v>77955</v>
      </c>
      <c r="C58" s="24">
        <v>1367084.4000000001</v>
      </c>
      <c r="D58" s="24">
        <v>420846.1</v>
      </c>
      <c r="E58" s="24">
        <v>0</v>
      </c>
      <c r="F58" s="24">
        <f>SUM(A58:E58)</f>
        <v>2026519.2000000002</v>
      </c>
      <c r="G58" s="24"/>
      <c r="H58" s="24">
        <f>F58+G58</f>
        <v>2026519.2000000002</v>
      </c>
      <c r="I58" s="28" t="s">
        <v>43</v>
      </c>
      <c r="J58" s="36" t="s">
        <v>52</v>
      </c>
      <c r="K58" s="24">
        <v>30341.4</v>
      </c>
      <c r="L58" s="24">
        <v>148231.5</v>
      </c>
      <c r="M58" s="24">
        <v>373088.3</v>
      </c>
      <c r="N58" s="24">
        <v>1153738.6000000001</v>
      </c>
      <c r="O58" s="24">
        <v>0</v>
      </c>
      <c r="P58" s="24">
        <f t="shared" si="20"/>
        <v>1705399.8</v>
      </c>
      <c r="R58" s="24">
        <f t="shared" si="21"/>
        <v>1705399.8</v>
      </c>
    </row>
    <row r="59" spans="1:20" ht="34.5">
      <c r="A59" s="24">
        <v>30154.1</v>
      </c>
      <c r="B59" s="24">
        <v>9357.6</v>
      </c>
      <c r="C59" s="24">
        <v>3566.8</v>
      </c>
      <c r="D59" s="24">
        <v>100697.4</v>
      </c>
      <c r="E59" s="24"/>
      <c r="F59" s="24">
        <f t="shared" ref="F59:F61" si="24">SUM(A59:E59)</f>
        <v>143775.9</v>
      </c>
      <c r="H59" s="24">
        <f t="shared" ref="H59:H61" si="25">F59+G59</f>
        <v>143775.9</v>
      </c>
      <c r="I59" s="28" t="s">
        <v>44</v>
      </c>
      <c r="J59" s="29" t="s">
        <v>53</v>
      </c>
      <c r="L59" s="24">
        <v>143775.9</v>
      </c>
      <c r="P59" s="24">
        <f t="shared" si="20"/>
        <v>143775.9</v>
      </c>
      <c r="R59" s="24">
        <f t="shared" si="21"/>
        <v>143775.9</v>
      </c>
    </row>
    <row r="60" spans="1:20" ht="34.5">
      <c r="A60" s="24"/>
      <c r="B60" s="24">
        <v>56872.7</v>
      </c>
      <c r="C60" s="24"/>
      <c r="D60" s="24"/>
      <c r="E60" s="24"/>
      <c r="F60" s="24">
        <f t="shared" si="24"/>
        <v>56872.7</v>
      </c>
      <c r="H60" s="24">
        <f t="shared" si="25"/>
        <v>56872.7</v>
      </c>
      <c r="I60" s="28" t="s">
        <v>45</v>
      </c>
      <c r="J60" s="29" t="s">
        <v>54</v>
      </c>
      <c r="K60" s="24">
        <v>10619.7</v>
      </c>
      <c r="L60" s="24">
        <v>-563</v>
      </c>
      <c r="M60" s="24">
        <v>563</v>
      </c>
      <c r="N60" s="24">
        <v>46253</v>
      </c>
      <c r="O60" s="24"/>
      <c r="P60" s="24">
        <f t="shared" si="20"/>
        <v>56872.7</v>
      </c>
      <c r="R60" s="24">
        <f t="shared" si="21"/>
        <v>56872.7</v>
      </c>
    </row>
    <row r="61" spans="1:20">
      <c r="A61" s="24">
        <v>130479.6</v>
      </c>
      <c r="B61" s="24">
        <v>11724.7</v>
      </c>
      <c r="C61" s="24">
        <v>1363517.6</v>
      </c>
      <c r="D61" s="24">
        <v>320148.7</v>
      </c>
      <c r="E61" s="24"/>
      <c r="F61" s="24">
        <f t="shared" si="24"/>
        <v>1825870.6</v>
      </c>
      <c r="H61" s="24">
        <f t="shared" si="25"/>
        <v>1825870.6</v>
      </c>
      <c r="I61" s="28" t="s">
        <v>46</v>
      </c>
      <c r="J61" s="36" t="s">
        <v>55</v>
      </c>
      <c r="K61" s="24">
        <v>19721.7</v>
      </c>
      <c r="L61" s="24">
        <v>5018.6000000000004</v>
      </c>
      <c r="M61" s="24">
        <v>372525.3</v>
      </c>
      <c r="N61" s="24">
        <v>1107485.6000000001</v>
      </c>
      <c r="O61" s="24"/>
      <c r="P61" s="24">
        <f t="shared" si="20"/>
        <v>1504751.2000000002</v>
      </c>
      <c r="R61" s="24">
        <f t="shared" si="21"/>
        <v>1504751.2000000002</v>
      </c>
    </row>
    <row r="62" spans="1:20" ht="23.25">
      <c r="A62" s="30">
        <f>K53+K54-A54</f>
        <v>4414657.1999999993</v>
      </c>
      <c r="B62" s="30">
        <f>L53+L54-B54</f>
        <v>1156567.3000000003</v>
      </c>
      <c r="C62" s="30">
        <f>M53+M54-C54</f>
        <v>10228705.399999997</v>
      </c>
      <c r="D62" s="30">
        <f>N53+N54-D54</f>
        <v>22248352.099999998</v>
      </c>
      <c r="E62" s="30">
        <f>O53+O54-E54</f>
        <v>67136.800000000061</v>
      </c>
      <c r="F62" s="30">
        <f>SUM(A62:E62)</f>
        <v>38115418.79999999</v>
      </c>
      <c r="G62" s="24"/>
      <c r="H62" s="30">
        <f>F62+G62</f>
        <v>38115418.79999999</v>
      </c>
      <c r="I62" s="33" t="s">
        <v>47</v>
      </c>
      <c r="J62" s="35" t="s">
        <v>56</v>
      </c>
    </row>
    <row r="63" spans="1:20" ht="23.25">
      <c r="A63" s="30">
        <f>A62-A81</f>
        <v>338308.09999999916</v>
      </c>
      <c r="B63" s="30">
        <f t="shared" ref="B63:E63" si="26">B62-B81</f>
        <v>1093718.8000000003</v>
      </c>
      <c r="C63" s="30">
        <f t="shared" si="26"/>
        <v>9801943.0999999959</v>
      </c>
      <c r="D63" s="30">
        <f t="shared" si="26"/>
        <v>21631184.599999998</v>
      </c>
      <c r="E63" s="30">
        <f t="shared" si="26"/>
        <v>51117.700000000063</v>
      </c>
      <c r="F63" s="30">
        <f>SUM(A63:E63)</f>
        <v>32916272.299999993</v>
      </c>
      <c r="G63" s="24"/>
      <c r="H63" s="30">
        <f>F63+G63</f>
        <v>32916272.299999993</v>
      </c>
      <c r="I63" s="33" t="s">
        <v>126</v>
      </c>
      <c r="J63" s="35" t="s">
        <v>133</v>
      </c>
    </row>
    <row r="64" spans="1:20" ht="15" customHeight="1">
      <c r="A64" s="103" t="s">
        <v>57</v>
      </c>
      <c r="B64" s="104"/>
      <c r="C64" s="104"/>
      <c r="D64" s="104"/>
      <c r="E64" s="104"/>
      <c r="F64" s="104"/>
      <c r="G64" s="104"/>
      <c r="H64" s="104"/>
      <c r="I64" s="104"/>
      <c r="J64" s="104"/>
      <c r="K64" s="104"/>
      <c r="L64" s="104"/>
      <c r="M64" s="104"/>
      <c r="N64" s="104"/>
      <c r="O64" s="104"/>
      <c r="P64" s="104"/>
      <c r="Q64" s="104"/>
      <c r="R64" s="105"/>
      <c r="S64" s="5"/>
    </row>
    <row r="65" spans="1:18" ht="15" customHeight="1">
      <c r="A65" s="86" t="s">
        <v>2</v>
      </c>
      <c r="B65" s="86"/>
      <c r="C65" s="86"/>
      <c r="D65" s="86"/>
      <c r="E65" s="86"/>
      <c r="F65" s="86"/>
      <c r="G65" s="86"/>
      <c r="H65" s="86"/>
      <c r="I65" s="86"/>
      <c r="J65" s="90" t="s">
        <v>16</v>
      </c>
      <c r="K65" s="90"/>
      <c r="L65" s="90"/>
      <c r="M65" s="90"/>
      <c r="N65" s="90"/>
      <c r="O65" s="90"/>
      <c r="P65" s="90"/>
      <c r="Q65" s="90"/>
      <c r="R65" s="90"/>
    </row>
    <row r="66" spans="1:18" ht="15" customHeight="1">
      <c r="I66" s="28" t="s">
        <v>34</v>
      </c>
      <c r="J66" s="29" t="s">
        <v>56</v>
      </c>
      <c r="K66" s="24">
        <f>A62</f>
        <v>4414657.1999999993</v>
      </c>
      <c r="L66" s="24">
        <f t="shared" ref="L66:O66" si="27">B62</f>
        <v>1156567.3000000003</v>
      </c>
      <c r="M66" s="24">
        <f t="shared" si="27"/>
        <v>10228705.399999997</v>
      </c>
      <c r="N66" s="24">
        <f t="shared" si="27"/>
        <v>22248352.099999998</v>
      </c>
      <c r="O66" s="24">
        <f t="shared" si="27"/>
        <v>67136.800000000061</v>
      </c>
      <c r="P66" s="24">
        <f>SUM(K66:O66)</f>
        <v>38115418.79999999</v>
      </c>
      <c r="R66" s="24">
        <f>P66+Q66</f>
        <v>38115418.79999999</v>
      </c>
    </row>
    <row r="67" spans="1:18" ht="24.75" customHeight="1">
      <c r="C67" s="24">
        <v>2284955.7000000002</v>
      </c>
      <c r="D67" s="24"/>
      <c r="E67" s="24">
        <v>470167.5</v>
      </c>
      <c r="F67" s="24">
        <f>SUM(A67:E67)</f>
        <v>2755123.2000000002</v>
      </c>
      <c r="G67" s="24"/>
      <c r="H67" s="24">
        <f>F67+G67</f>
        <v>2755123.2000000002</v>
      </c>
      <c r="I67" s="28" t="s">
        <v>58</v>
      </c>
      <c r="J67" s="29" t="s">
        <v>60</v>
      </c>
      <c r="N67" s="24">
        <v>2755123.2000000002</v>
      </c>
    </row>
    <row r="68" spans="1:18" ht="23.25">
      <c r="A68" s="30">
        <f>K66+K67-A67</f>
        <v>4414657.1999999993</v>
      </c>
      <c r="B68" s="30">
        <f>L66+L67-B67</f>
        <v>1156567.3000000003</v>
      </c>
      <c r="C68" s="30">
        <f>M66+M67-C67</f>
        <v>7943749.6999999965</v>
      </c>
      <c r="D68" s="30">
        <f>N66+N67-D67</f>
        <v>25003475.299999997</v>
      </c>
      <c r="E68" s="30">
        <f>O66+O67-E67</f>
        <v>-403030.69999999995</v>
      </c>
      <c r="F68" s="30">
        <f>SUM(A68:E68)</f>
        <v>38115418.79999999</v>
      </c>
      <c r="G68" s="24"/>
      <c r="H68" s="24">
        <f>F68+G68</f>
        <v>38115418.79999999</v>
      </c>
      <c r="I68" s="33" t="s">
        <v>59</v>
      </c>
      <c r="J68" s="35" t="s">
        <v>61</v>
      </c>
    </row>
    <row r="69" spans="1:18" ht="15" customHeight="1">
      <c r="A69" s="103" t="s">
        <v>62</v>
      </c>
      <c r="B69" s="104"/>
      <c r="C69" s="104"/>
      <c r="D69" s="104"/>
      <c r="E69" s="104"/>
      <c r="F69" s="104"/>
      <c r="G69" s="104"/>
      <c r="H69" s="104"/>
      <c r="I69" s="104"/>
      <c r="J69" s="104"/>
      <c r="K69" s="104"/>
      <c r="L69" s="104"/>
      <c r="M69" s="104"/>
      <c r="N69" s="104"/>
      <c r="O69" s="104"/>
      <c r="P69" s="104"/>
      <c r="Q69" s="104"/>
      <c r="R69" s="105"/>
    </row>
    <row r="70" spans="1:18" ht="15" customHeight="1">
      <c r="A70" s="86" t="s">
        <v>2</v>
      </c>
      <c r="B70" s="86"/>
      <c r="C70" s="86"/>
      <c r="D70" s="86"/>
      <c r="E70" s="86"/>
      <c r="F70" s="86"/>
      <c r="G70" s="86"/>
      <c r="H70" s="86"/>
      <c r="I70" s="86"/>
      <c r="J70" s="90" t="s">
        <v>16</v>
      </c>
      <c r="K70" s="90"/>
      <c r="L70" s="90"/>
      <c r="M70" s="90"/>
      <c r="N70" s="90"/>
      <c r="O70" s="90"/>
      <c r="P70" s="90"/>
      <c r="Q70" s="90"/>
      <c r="R70" s="90"/>
    </row>
    <row r="71" spans="1:18" ht="23.25">
      <c r="I71" s="28" t="s">
        <v>47</v>
      </c>
      <c r="J71" s="29" t="s">
        <v>56</v>
      </c>
      <c r="K71" s="24">
        <f>A62</f>
        <v>4414657.1999999993</v>
      </c>
      <c r="L71" s="24">
        <f t="shared" ref="L71:O71" si="28">B62</f>
        <v>1156567.3000000003</v>
      </c>
      <c r="M71" s="24">
        <f t="shared" si="28"/>
        <v>10228705.399999997</v>
      </c>
      <c r="N71" s="24">
        <f t="shared" si="28"/>
        <v>22248352.099999998</v>
      </c>
      <c r="O71" s="24">
        <f t="shared" si="28"/>
        <v>67136.800000000061</v>
      </c>
      <c r="P71" s="24">
        <f>SUM(K71:O71)</f>
        <v>38115418.79999999</v>
      </c>
      <c r="R71" s="24">
        <f>P71+Q71</f>
        <v>38115418.79999999</v>
      </c>
    </row>
    <row r="72" spans="1:18" ht="45.75">
      <c r="B72" s="24">
        <v>874877</v>
      </c>
      <c r="F72" s="24">
        <f>SUM(A72:E72)</f>
        <v>874877</v>
      </c>
      <c r="G72" s="24"/>
      <c r="H72" s="24">
        <f>F72+G72</f>
        <v>874877</v>
      </c>
      <c r="I72" s="28" t="s">
        <v>63</v>
      </c>
      <c r="J72" s="29" t="s">
        <v>66</v>
      </c>
      <c r="N72" s="24">
        <v>874877</v>
      </c>
      <c r="P72" s="24">
        <f t="shared" ref="P72" si="29">SUM(K72:O72)</f>
        <v>874877</v>
      </c>
      <c r="R72" s="24">
        <f t="shared" ref="R72" si="30">P72+Q72</f>
        <v>874877</v>
      </c>
    </row>
    <row r="73" spans="1:18" ht="23.25">
      <c r="C73" s="24">
        <v>4755939.3</v>
      </c>
      <c r="D73" s="24">
        <v>21491895.399999999</v>
      </c>
      <c r="E73" s="24">
        <v>470167.5</v>
      </c>
      <c r="F73" s="24">
        <f>SUM(A73:E73)</f>
        <v>26718002.199999999</v>
      </c>
      <c r="G73" s="24"/>
      <c r="H73" s="24">
        <f>F73+G73</f>
        <v>26718002.199999999</v>
      </c>
      <c r="I73" s="28" t="s">
        <v>64</v>
      </c>
      <c r="J73" s="29" t="s">
        <v>67</v>
      </c>
      <c r="P73" s="24"/>
      <c r="R73" s="24"/>
    </row>
    <row r="74" spans="1:18">
      <c r="A74" s="30">
        <f>K71+K72-A72-A73</f>
        <v>4414657.1999999993</v>
      </c>
      <c r="B74" s="30">
        <f>L71+L72-B72-B73</f>
        <v>281690.30000000028</v>
      </c>
      <c r="C74" s="30">
        <f>M71+M72-C72-C73</f>
        <v>5472766.0999999968</v>
      </c>
      <c r="D74" s="30">
        <f>N71+N72-D72-D73</f>
        <v>1631333.6999999993</v>
      </c>
      <c r="E74" s="30">
        <f>O71+O72-E72-E73</f>
        <v>-403030.69999999995</v>
      </c>
      <c r="F74" s="30">
        <f>SUM(A74:E74)</f>
        <v>11397416.599999998</v>
      </c>
      <c r="G74" s="24"/>
      <c r="H74" s="30">
        <f>F74+G74</f>
        <v>11397416.599999998</v>
      </c>
      <c r="I74" s="28" t="s">
        <v>65</v>
      </c>
      <c r="J74" s="35" t="s">
        <v>68</v>
      </c>
    </row>
    <row r="75" spans="1:18">
      <c r="A75" s="30">
        <f>A74-A81</f>
        <v>338308.09999999916</v>
      </c>
      <c r="B75" s="30">
        <f t="shared" ref="B75:E75" si="31">B74-B81</f>
        <v>218841.80000000028</v>
      </c>
      <c r="C75" s="30">
        <f t="shared" si="31"/>
        <v>5046003.799999997</v>
      </c>
      <c r="D75" s="30">
        <f t="shared" si="31"/>
        <v>1014166.1999999993</v>
      </c>
      <c r="E75" s="30">
        <f t="shared" si="31"/>
        <v>-419049.79999999993</v>
      </c>
      <c r="F75" s="30">
        <f>SUM(A75:E75)</f>
        <v>6198270.0999999959</v>
      </c>
      <c r="G75" s="24"/>
      <c r="H75" s="30">
        <f>F75+G75</f>
        <v>6198270.0999999959</v>
      </c>
      <c r="I75" s="33" t="s">
        <v>127</v>
      </c>
      <c r="J75" s="35" t="s">
        <v>134</v>
      </c>
    </row>
    <row r="76" spans="1:18" ht="15" customHeight="1">
      <c r="A76" s="103" t="s">
        <v>94</v>
      </c>
      <c r="B76" s="104"/>
      <c r="C76" s="104"/>
      <c r="D76" s="104"/>
      <c r="E76" s="104"/>
      <c r="F76" s="104"/>
      <c r="G76" s="104"/>
      <c r="H76" s="104"/>
      <c r="I76" s="104"/>
      <c r="J76" s="104"/>
      <c r="K76" s="104"/>
      <c r="L76" s="104"/>
      <c r="M76" s="104"/>
      <c r="N76" s="104"/>
      <c r="O76" s="104"/>
      <c r="P76" s="104"/>
      <c r="Q76" s="104"/>
      <c r="R76" s="105"/>
    </row>
    <row r="77" spans="1:18" ht="15" customHeight="1">
      <c r="A77" s="86" t="s">
        <v>96</v>
      </c>
      <c r="B77" s="86"/>
      <c r="C77" s="86"/>
      <c r="D77" s="86"/>
      <c r="E77" s="86"/>
      <c r="F77" s="86"/>
      <c r="G77" s="86"/>
      <c r="H77" s="86"/>
      <c r="I77" s="86"/>
      <c r="J77" s="90" t="s">
        <v>95</v>
      </c>
      <c r="K77" s="90"/>
      <c r="L77" s="90"/>
      <c r="M77" s="90"/>
      <c r="N77" s="90"/>
      <c r="O77" s="90"/>
      <c r="P77" s="90"/>
      <c r="Q77" s="90"/>
      <c r="R77" s="90"/>
    </row>
    <row r="78" spans="1:18">
      <c r="I78" s="28" t="s">
        <v>65</v>
      </c>
      <c r="J78" s="29" t="s">
        <v>68</v>
      </c>
      <c r="K78" s="24">
        <f>A74</f>
        <v>4414657.1999999993</v>
      </c>
      <c r="L78" s="24">
        <f t="shared" ref="L78:O78" si="32">B74</f>
        <v>281690.30000000028</v>
      </c>
      <c r="M78" s="24">
        <f t="shared" si="32"/>
        <v>5472766.0999999968</v>
      </c>
      <c r="N78" s="24">
        <f t="shared" si="32"/>
        <v>1631333.6999999993</v>
      </c>
      <c r="O78" s="24">
        <f t="shared" si="32"/>
        <v>-403030.69999999995</v>
      </c>
      <c r="P78" s="24">
        <f>SUM(K78:O78)</f>
        <v>11397416.599999998</v>
      </c>
      <c r="R78" s="24">
        <f>P78+Q78</f>
        <v>11397416.599999998</v>
      </c>
    </row>
    <row r="79" spans="1:18">
      <c r="A79" s="24">
        <f>A80+A82</f>
        <v>9626145.5</v>
      </c>
      <c r="B79" s="24">
        <f t="shared" ref="B79:E79" si="33">B80+B82</f>
        <v>166267.79999999999</v>
      </c>
      <c r="C79" s="24">
        <f t="shared" si="33"/>
        <v>862564.89999999991</v>
      </c>
      <c r="D79" s="24">
        <f t="shared" si="33"/>
        <v>739987</v>
      </c>
      <c r="E79" s="24">
        <f t="shared" si="33"/>
        <v>14944.3</v>
      </c>
      <c r="F79" s="24">
        <f>SUM(A79:E79)</f>
        <v>11409909.500000002</v>
      </c>
      <c r="H79" s="24">
        <f>F79+G79</f>
        <v>11409909.500000002</v>
      </c>
      <c r="I79" s="28" t="s">
        <v>114</v>
      </c>
      <c r="J79" s="29" t="s">
        <v>115</v>
      </c>
      <c r="K79" s="24"/>
      <c r="L79" s="24"/>
      <c r="M79" s="24"/>
      <c r="N79" s="24"/>
      <c r="O79" s="24"/>
      <c r="P79" s="24"/>
      <c r="R79" s="24"/>
    </row>
    <row r="80" spans="1:18" ht="23.25">
      <c r="A80" s="24">
        <v>7562917.7999999998</v>
      </c>
      <c r="B80" s="24">
        <v>166267.79999999999</v>
      </c>
      <c r="C80" s="24">
        <v>870794.7</v>
      </c>
      <c r="D80" s="24">
        <v>739987</v>
      </c>
      <c r="E80" s="24">
        <v>14944.3</v>
      </c>
      <c r="F80" s="24">
        <f t="shared" ref="F80:F82" si="34">SUM(A80:E80)</f>
        <v>9354911.5999999996</v>
      </c>
      <c r="G80" s="24"/>
      <c r="H80" s="24">
        <f>F80+G80</f>
        <v>9354911.5999999996</v>
      </c>
      <c r="I80" s="28" t="s">
        <v>71</v>
      </c>
      <c r="J80" s="29" t="s">
        <v>74</v>
      </c>
      <c r="K80" s="24"/>
      <c r="L80" s="24"/>
      <c r="M80" s="24"/>
      <c r="N80" s="24"/>
      <c r="O80" s="24"/>
      <c r="P80" s="24"/>
      <c r="R80" s="24"/>
    </row>
    <row r="81" spans="1:19" ht="23.25">
      <c r="A81" s="24">
        <v>4076349.1</v>
      </c>
      <c r="B81" s="24">
        <v>62848.5</v>
      </c>
      <c r="C81" s="24">
        <v>426762.3</v>
      </c>
      <c r="D81" s="24">
        <v>617167.5</v>
      </c>
      <c r="E81" s="24">
        <v>16019.1</v>
      </c>
      <c r="F81" s="24">
        <f t="shared" si="34"/>
        <v>5199146.5</v>
      </c>
      <c r="G81" s="24"/>
      <c r="H81" s="24">
        <f t="shared" ref="H81:H82" si="35">F81+G81</f>
        <v>5199146.5</v>
      </c>
      <c r="I81" s="28" t="s">
        <v>110</v>
      </c>
      <c r="J81" s="29" t="s">
        <v>111</v>
      </c>
      <c r="K81" s="24"/>
      <c r="L81" s="24"/>
      <c r="M81" s="24"/>
      <c r="N81" s="24"/>
      <c r="O81" s="24"/>
      <c r="P81" s="24"/>
      <c r="R81" s="24"/>
    </row>
    <row r="82" spans="1:19" ht="34.5">
      <c r="A82" s="24">
        <v>2063227.7</v>
      </c>
      <c r="B82" s="24">
        <v>0</v>
      </c>
      <c r="C82" s="24">
        <v>-8229.7999999999993</v>
      </c>
      <c r="D82" s="24">
        <v>0</v>
      </c>
      <c r="E82" s="24">
        <v>0</v>
      </c>
      <c r="F82" s="24">
        <f t="shared" si="34"/>
        <v>2054997.9</v>
      </c>
      <c r="G82" s="24"/>
      <c r="H82" s="24">
        <f t="shared" si="35"/>
        <v>2054997.9</v>
      </c>
      <c r="I82" s="28" t="s">
        <v>116</v>
      </c>
      <c r="J82" s="29" t="s">
        <v>75</v>
      </c>
      <c r="K82" s="24"/>
      <c r="L82" s="24"/>
      <c r="M82" s="24"/>
      <c r="N82" s="24"/>
      <c r="O82" s="24"/>
      <c r="P82" s="24"/>
      <c r="R82" s="24"/>
    </row>
    <row r="83" spans="1:19" ht="23.25">
      <c r="F83" s="24"/>
      <c r="G83" s="24"/>
      <c r="H83" s="24"/>
      <c r="I83" s="28" t="s">
        <v>69</v>
      </c>
      <c r="J83" s="29" t="s">
        <v>117</v>
      </c>
      <c r="K83" s="24">
        <v>35803.5</v>
      </c>
      <c r="L83" s="24">
        <v>0</v>
      </c>
      <c r="M83" s="24">
        <v>557.9</v>
      </c>
      <c r="N83" s="24">
        <v>0</v>
      </c>
      <c r="O83" s="24">
        <v>0</v>
      </c>
      <c r="P83" s="24">
        <f>SUM(K83:O83)</f>
        <v>36361.4</v>
      </c>
      <c r="Q83" s="24">
        <v>1791.7</v>
      </c>
      <c r="R83" s="24">
        <f>P83+Q83</f>
        <v>38153.1</v>
      </c>
    </row>
    <row r="84" spans="1:19" ht="23.25">
      <c r="I84" s="28" t="s">
        <v>70</v>
      </c>
      <c r="J84" s="29" t="s">
        <v>118</v>
      </c>
      <c r="K84" s="24">
        <v>1791.7</v>
      </c>
      <c r="L84" s="24">
        <v>0</v>
      </c>
      <c r="M84" s="24">
        <v>0</v>
      </c>
      <c r="N84" s="24">
        <v>0</v>
      </c>
      <c r="O84" s="24">
        <v>0</v>
      </c>
      <c r="P84" s="24">
        <f>SUM(K84:O84)</f>
        <v>1791.7</v>
      </c>
      <c r="Q84" s="24">
        <v>36361.4</v>
      </c>
      <c r="R84" s="24">
        <f>P84+Q84</f>
        <v>38153.1</v>
      </c>
      <c r="S84" s="5"/>
    </row>
    <row r="85" spans="1:19" ht="45.75">
      <c r="I85" s="28"/>
      <c r="J85" s="35" t="s">
        <v>119</v>
      </c>
      <c r="K85" s="24">
        <f>K78+K83-K84</f>
        <v>4448668.9999999991</v>
      </c>
      <c r="L85" s="24">
        <f t="shared" ref="L85:O85" si="36">L78+L83-L84</f>
        <v>281690.30000000028</v>
      </c>
      <c r="M85" s="24">
        <f t="shared" si="36"/>
        <v>5473323.9999999972</v>
      </c>
      <c r="N85" s="24">
        <f t="shared" si="36"/>
        <v>1631333.6999999993</v>
      </c>
      <c r="O85" s="24">
        <f t="shared" si="36"/>
        <v>-403030.69999999995</v>
      </c>
      <c r="P85" s="24">
        <f>SUM(K85:O85)</f>
        <v>11431986.299999997</v>
      </c>
      <c r="R85" s="24">
        <f>P85+Q85</f>
        <v>11431986.299999997</v>
      </c>
    </row>
    <row r="86" spans="1:19" s="6" customFormat="1" ht="23.25">
      <c r="A86" s="37">
        <f>K85-A79</f>
        <v>-5177476.5000000009</v>
      </c>
      <c r="B86" s="37">
        <f>L85-B79</f>
        <v>115422.50000000029</v>
      </c>
      <c r="C86" s="37">
        <f>M85-C79</f>
        <v>4610759.0999999978</v>
      </c>
      <c r="D86" s="37">
        <f>N85-D79</f>
        <v>891346.69999999925</v>
      </c>
      <c r="E86" s="37">
        <f>O85-E79</f>
        <v>-417974.99999999994</v>
      </c>
      <c r="F86" s="37">
        <f>SUM(A86:E86)-F22</f>
        <v>-1105449.0999999987</v>
      </c>
      <c r="G86" s="37">
        <f>Q17-G14+Q45-G45+Q48-G48+Q54-G54+Q83-Q84</f>
        <v>1105449.1000000003</v>
      </c>
      <c r="H86" s="37">
        <f>F86+G86</f>
        <v>0</v>
      </c>
      <c r="I86" s="38" t="s">
        <v>73</v>
      </c>
      <c r="J86" s="39" t="s">
        <v>76</v>
      </c>
      <c r="K86" s="51"/>
      <c r="L86" s="51"/>
      <c r="M86" s="51"/>
      <c r="N86" s="51"/>
      <c r="O86" s="51"/>
      <c r="P86" s="51"/>
      <c r="Q86" s="41"/>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O15" sqref="O15"/>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4.42578125"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142</v>
      </c>
    </row>
    <row r="3" spans="1:19" ht="47.25" customHeight="1">
      <c r="A3" s="23" t="s">
        <v>5</v>
      </c>
      <c r="B3" s="23" t="s">
        <v>6</v>
      </c>
      <c r="C3" s="23" t="s">
        <v>7</v>
      </c>
      <c r="D3" s="23" t="s">
        <v>8</v>
      </c>
      <c r="E3" s="23" t="s">
        <v>109</v>
      </c>
      <c r="F3" s="23" t="s">
        <v>122</v>
      </c>
      <c r="G3" s="23" t="s">
        <v>92</v>
      </c>
      <c r="H3" s="92" t="s">
        <v>104</v>
      </c>
      <c r="I3" s="94" t="s">
        <v>120</v>
      </c>
      <c r="J3" s="94"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5"/>
      <c r="J4" s="95"/>
      <c r="K4" s="23" t="s">
        <v>9</v>
      </c>
      <c r="L4" s="23" t="s">
        <v>10</v>
      </c>
      <c r="M4" s="23" t="s">
        <v>11</v>
      </c>
      <c r="N4" s="23" t="s">
        <v>12</v>
      </c>
      <c r="O4" s="23" t="s">
        <v>13</v>
      </c>
      <c r="P4" s="23" t="s">
        <v>14</v>
      </c>
      <c r="Q4" s="23" t="s">
        <v>93</v>
      </c>
      <c r="R4" s="93"/>
    </row>
    <row r="5" spans="1:19">
      <c r="A5" s="96" t="s">
        <v>91</v>
      </c>
      <c r="B5" s="85"/>
      <c r="C5" s="85"/>
      <c r="D5" s="85"/>
      <c r="E5" s="85"/>
      <c r="F5" s="85"/>
      <c r="G5" s="85"/>
      <c r="H5" s="85"/>
      <c r="I5" s="85"/>
      <c r="J5" s="85"/>
      <c r="K5" s="85"/>
      <c r="L5" s="85"/>
      <c r="M5" s="85"/>
      <c r="N5" s="85"/>
      <c r="O5" s="85"/>
      <c r="P5" s="85"/>
      <c r="Q5" s="85"/>
      <c r="R5" s="97"/>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45976236.899999999</v>
      </c>
      <c r="L7" s="24">
        <f t="shared" ref="L7:O7" si="0">L27</f>
        <v>1608957</v>
      </c>
      <c r="M7" s="24">
        <f t="shared" si="0"/>
        <v>4271864.5</v>
      </c>
      <c r="N7" s="24">
        <f t="shared" si="0"/>
        <v>9644048</v>
      </c>
      <c r="O7" s="24">
        <f t="shared" si="0"/>
        <v>359023.2</v>
      </c>
      <c r="P7" s="24">
        <f>SUM(K7:O7)</f>
        <v>61860129.600000001</v>
      </c>
      <c r="Q7" s="24"/>
      <c r="R7" s="24">
        <f>P7+Q7</f>
        <v>61860129.600000001</v>
      </c>
      <c r="S7" s="3"/>
    </row>
    <row r="8" spans="1:19">
      <c r="A8" s="24">
        <f>A28</f>
        <v>19076849.100000001</v>
      </c>
      <c r="B8" s="24">
        <f>B28</f>
        <v>409538.7</v>
      </c>
      <c r="C8" s="24">
        <f>C28</f>
        <v>2503765.6</v>
      </c>
      <c r="D8" s="24">
        <f>D28</f>
        <v>3120232.9</v>
      </c>
      <c r="E8" s="24">
        <f>E28</f>
        <v>98171.1</v>
      </c>
      <c r="F8" s="24">
        <f>SUM(A8:E8)</f>
        <v>25208557.400000002</v>
      </c>
      <c r="G8" s="24"/>
      <c r="H8" s="24">
        <f t="shared" ref="H8:H16" si="1">F8+G8</f>
        <v>25208557.400000002</v>
      </c>
      <c r="I8" s="25" t="s">
        <v>29</v>
      </c>
      <c r="J8" s="26" t="s">
        <v>3</v>
      </c>
      <c r="K8" s="24"/>
      <c r="L8" s="24"/>
      <c r="M8" s="24"/>
      <c r="N8" s="24"/>
      <c r="O8" s="24"/>
      <c r="P8" s="24"/>
      <c r="Q8" s="24"/>
      <c r="R8" s="24"/>
      <c r="S8" s="3"/>
    </row>
    <row r="9" spans="1:19" ht="23.25">
      <c r="A9" s="24"/>
      <c r="B9" s="24"/>
      <c r="C9" s="24">
        <f t="shared" ref="C9:E9" si="2">C10+C11</f>
        <v>4241218.0999999996</v>
      </c>
      <c r="D9" s="24">
        <f t="shared" si="2"/>
        <v>18805873.899999999</v>
      </c>
      <c r="E9" s="24">
        <f t="shared" si="2"/>
        <v>429963.5</v>
      </c>
      <c r="F9" s="24">
        <f t="shared" ref="F9:F13" si="3">SUM(A9:E9)</f>
        <v>23477055.5</v>
      </c>
      <c r="G9" s="24"/>
      <c r="H9" s="24">
        <f t="shared" si="1"/>
        <v>23477055.5</v>
      </c>
      <c r="I9" s="25" t="s">
        <v>64</v>
      </c>
      <c r="J9" s="26" t="s">
        <v>67</v>
      </c>
      <c r="K9" s="24"/>
      <c r="L9" s="24"/>
      <c r="M9" s="24"/>
      <c r="N9" s="24"/>
      <c r="O9" s="24"/>
      <c r="P9" s="24"/>
      <c r="Q9" s="24"/>
      <c r="R9" s="24"/>
    </row>
    <row r="10" spans="1:19" ht="27" customHeight="1">
      <c r="A10" s="24"/>
      <c r="B10" s="24"/>
      <c r="C10" s="24">
        <v>2170880.5999999996</v>
      </c>
      <c r="D10" s="24">
        <v>18805873.899999999</v>
      </c>
      <c r="E10" s="24">
        <v>429963.5</v>
      </c>
      <c r="F10" s="24">
        <f t="shared" si="3"/>
        <v>21406718</v>
      </c>
      <c r="G10" s="24"/>
      <c r="H10" s="24">
        <f t="shared" si="1"/>
        <v>21406718</v>
      </c>
      <c r="I10" s="25"/>
      <c r="J10" s="26" t="s">
        <v>97</v>
      </c>
      <c r="K10" s="24"/>
      <c r="L10" s="24"/>
      <c r="M10" s="24"/>
      <c r="N10" s="24"/>
      <c r="O10" s="24"/>
      <c r="P10" s="24"/>
      <c r="Q10" s="24"/>
      <c r="R10" s="24"/>
    </row>
    <row r="11" spans="1:19" ht="23.25">
      <c r="A11" s="24"/>
      <c r="B11" s="24"/>
      <c r="C11" s="24">
        <v>2070337.5</v>
      </c>
      <c r="D11" s="24"/>
      <c r="E11" s="24"/>
      <c r="F11" s="24">
        <f t="shared" si="3"/>
        <v>2070337.5</v>
      </c>
      <c r="G11" s="24"/>
      <c r="H11" s="24">
        <f t="shared" si="1"/>
        <v>2070337.5</v>
      </c>
      <c r="I11" s="25"/>
      <c r="J11" s="26" t="s">
        <v>98</v>
      </c>
      <c r="K11" s="24"/>
      <c r="L11" s="24"/>
      <c r="M11" s="24"/>
      <c r="N11" s="24"/>
      <c r="O11" s="24"/>
      <c r="P11" s="24"/>
      <c r="Q11" s="24"/>
      <c r="R11" s="24"/>
    </row>
    <row r="12" spans="1:19" ht="23.25">
      <c r="A12" s="24">
        <f>A80</f>
        <v>6699546.7000000002</v>
      </c>
      <c r="B12" s="24">
        <f>B80</f>
        <v>138866.1</v>
      </c>
      <c r="C12" s="24">
        <f>C80</f>
        <v>1087891</v>
      </c>
      <c r="D12" s="24">
        <f>D80</f>
        <v>613487</v>
      </c>
      <c r="E12" s="24">
        <f>E80</f>
        <v>12696.3</v>
      </c>
      <c r="F12" s="24">
        <f t="shared" si="3"/>
        <v>8552487.1000000015</v>
      </c>
      <c r="G12" s="24"/>
      <c r="H12" s="24">
        <f t="shared" si="1"/>
        <v>8552487.1000000015</v>
      </c>
      <c r="I12" s="25" t="s">
        <v>71</v>
      </c>
      <c r="J12" s="26" t="s">
        <v>74</v>
      </c>
      <c r="K12" s="24"/>
      <c r="L12" s="24"/>
      <c r="M12" s="24"/>
      <c r="N12" s="24"/>
      <c r="O12" s="24"/>
      <c r="P12" s="24"/>
      <c r="Q12" s="24"/>
      <c r="R12" s="24"/>
    </row>
    <row r="13" spans="1:19" ht="34.5">
      <c r="A13" s="24">
        <f>A82</f>
        <v>1687003</v>
      </c>
      <c r="B13" s="24">
        <f>B82</f>
        <v>0</v>
      </c>
      <c r="C13" s="24">
        <f>C82</f>
        <v>-6994.7</v>
      </c>
      <c r="D13" s="24">
        <f>D82</f>
        <v>0</v>
      </c>
      <c r="E13" s="24">
        <f>E82</f>
        <v>0</v>
      </c>
      <c r="F13" s="24">
        <f t="shared" si="3"/>
        <v>1680008.3</v>
      </c>
      <c r="G13" s="24"/>
      <c r="H13" s="24">
        <f t="shared" si="1"/>
        <v>1680008.3</v>
      </c>
      <c r="I13" s="25" t="s">
        <v>72</v>
      </c>
      <c r="J13" s="26" t="s">
        <v>75</v>
      </c>
      <c r="K13" s="24"/>
      <c r="L13" s="24"/>
      <c r="M13" s="24"/>
      <c r="N13" s="24"/>
      <c r="O13" s="24"/>
      <c r="P13" s="24"/>
      <c r="Q13" s="24"/>
      <c r="R13" s="24"/>
    </row>
    <row r="14" spans="1:19">
      <c r="A14" s="24"/>
      <c r="B14" s="24"/>
      <c r="C14" s="24"/>
      <c r="D14" s="24"/>
      <c r="E14" s="24"/>
      <c r="F14" s="24"/>
      <c r="G14" s="24">
        <f>SUM(G15:G16)</f>
        <v>15609170.200000001</v>
      </c>
      <c r="H14" s="24">
        <f t="shared" si="1"/>
        <v>15609170.200000001</v>
      </c>
      <c r="I14" s="25" t="s">
        <v>82</v>
      </c>
      <c r="J14" s="26" t="s">
        <v>89</v>
      </c>
      <c r="K14" s="24"/>
      <c r="L14" s="24"/>
      <c r="M14" s="24"/>
      <c r="N14" s="24"/>
      <c r="O14" s="24"/>
      <c r="P14" s="24"/>
      <c r="Q14" s="24"/>
      <c r="R14" s="24"/>
    </row>
    <row r="15" spans="1:19">
      <c r="A15" s="24"/>
      <c r="B15" s="24"/>
      <c r="C15" s="24"/>
      <c r="D15" s="24"/>
      <c r="E15" s="24"/>
      <c r="F15" s="24"/>
      <c r="G15" s="24">
        <v>14351378.300000001</v>
      </c>
      <c r="H15" s="24">
        <f t="shared" si="1"/>
        <v>14351378.300000001</v>
      </c>
      <c r="I15" s="25" t="s">
        <v>83</v>
      </c>
      <c r="J15" s="26" t="s">
        <v>107</v>
      </c>
      <c r="K15" s="24"/>
      <c r="L15" s="24"/>
      <c r="M15" s="24"/>
      <c r="N15" s="24"/>
      <c r="O15" s="24"/>
      <c r="P15" s="24"/>
      <c r="Q15" s="24"/>
      <c r="R15" s="24"/>
    </row>
    <row r="16" spans="1:19">
      <c r="A16" s="24"/>
      <c r="B16" s="24"/>
      <c r="C16" s="24"/>
      <c r="D16" s="24"/>
      <c r="E16" s="24"/>
      <c r="F16" s="24"/>
      <c r="G16" s="24">
        <v>1257791.8999999999</v>
      </c>
      <c r="H16" s="24">
        <f t="shared" si="1"/>
        <v>1257791.8999999999</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10169025.699999999</v>
      </c>
      <c r="R17" s="24">
        <f>P17+Q17</f>
        <v>10169025.699999999</v>
      </c>
    </row>
    <row r="18" spans="1:18">
      <c r="A18" s="24"/>
      <c r="B18" s="24"/>
      <c r="C18" s="24"/>
      <c r="D18" s="24"/>
      <c r="E18" s="24"/>
      <c r="F18" s="24"/>
      <c r="G18" s="24"/>
      <c r="H18" s="24"/>
      <c r="I18" s="25" t="s">
        <v>80</v>
      </c>
      <c r="J18" s="26" t="s">
        <v>105</v>
      </c>
      <c r="K18" s="24"/>
      <c r="L18" s="24"/>
      <c r="M18" s="24"/>
      <c r="N18" s="24"/>
      <c r="O18" s="24"/>
      <c r="P18" s="24"/>
      <c r="Q18" s="24">
        <v>7846589</v>
      </c>
      <c r="R18" s="24">
        <f>P18+Q18</f>
        <v>7846589</v>
      </c>
    </row>
    <row r="19" spans="1:18">
      <c r="A19" s="24"/>
      <c r="B19" s="24"/>
      <c r="C19" s="24"/>
      <c r="D19" s="24"/>
      <c r="E19" s="24"/>
      <c r="F19" s="24"/>
      <c r="G19" s="24"/>
      <c r="H19" s="24"/>
      <c r="I19" s="25" t="s">
        <v>81</v>
      </c>
      <c r="J19" s="26" t="s">
        <v>106</v>
      </c>
      <c r="K19" s="24"/>
      <c r="L19" s="24"/>
      <c r="M19" s="24"/>
      <c r="N19" s="24"/>
      <c r="O19" s="24"/>
      <c r="P19" s="24"/>
      <c r="Q19" s="24">
        <v>2322436.7000000002</v>
      </c>
      <c r="R19" s="24">
        <f>P19+Q19</f>
        <v>2322436.7000000002</v>
      </c>
    </row>
    <row r="20" spans="1:18">
      <c r="A20" s="24"/>
      <c r="B20" s="24"/>
      <c r="C20" s="24"/>
      <c r="D20" s="24"/>
      <c r="E20" s="24"/>
      <c r="F20" s="24"/>
      <c r="G20" s="24"/>
      <c r="H20" s="24"/>
      <c r="I20" s="25" t="s">
        <v>77</v>
      </c>
      <c r="J20" s="26" t="s">
        <v>86</v>
      </c>
      <c r="K20" s="24"/>
      <c r="L20" s="24"/>
      <c r="M20" s="24"/>
      <c r="N20" s="24"/>
      <c r="O20" s="24"/>
      <c r="P20" s="24">
        <v>3140575.7</v>
      </c>
      <c r="Q20" s="24"/>
      <c r="R20" s="24">
        <f t="shared" ref="R20:R21" si="4">P20+Q20</f>
        <v>3140575.7</v>
      </c>
    </row>
    <row r="21" spans="1:18">
      <c r="A21" s="24"/>
      <c r="B21" s="24"/>
      <c r="C21" s="24"/>
      <c r="D21" s="24"/>
      <c r="E21" s="24"/>
      <c r="F21" s="24"/>
      <c r="G21" s="24"/>
      <c r="H21" s="24"/>
      <c r="I21" s="25" t="s">
        <v>78</v>
      </c>
      <c r="J21" s="26" t="s">
        <v>87</v>
      </c>
      <c r="K21" s="24"/>
      <c r="L21" s="24"/>
      <c r="M21" s="24"/>
      <c r="N21" s="24"/>
      <c r="O21" s="24"/>
      <c r="P21" s="24">
        <v>116315</v>
      </c>
      <c r="Q21" s="24"/>
      <c r="R21" s="24">
        <f t="shared" si="4"/>
        <v>116315</v>
      </c>
    </row>
    <row r="22" spans="1:18">
      <c r="A22" s="24"/>
      <c r="B22" s="24"/>
      <c r="C22" s="24"/>
      <c r="D22" s="24"/>
      <c r="E22" s="24"/>
      <c r="F22" s="24">
        <f>R7+R20-R21+R17-H8-H9-H12-H13-H14</f>
        <v>526137.49999999069</v>
      </c>
      <c r="G22" s="24"/>
      <c r="H22" s="24">
        <f t="shared" ref="H22" si="5">F22+G22</f>
        <v>526137.49999999069</v>
      </c>
      <c r="I22" s="44"/>
      <c r="J22" s="26" t="s">
        <v>90</v>
      </c>
      <c r="K22" s="24"/>
      <c r="L22" s="24"/>
      <c r="M22" s="24"/>
      <c r="N22" s="24"/>
      <c r="O22" s="24"/>
      <c r="P22" s="24"/>
      <c r="Q22" s="24"/>
      <c r="R22" s="24"/>
    </row>
    <row r="23" spans="1:18">
      <c r="A23" s="24"/>
      <c r="B23" s="24"/>
      <c r="C23" s="24"/>
      <c r="D23" s="24"/>
      <c r="E23" s="24"/>
      <c r="F23" s="30">
        <f>R7-H8+R20-R21</f>
        <v>39675832.900000006</v>
      </c>
      <c r="G23" s="30"/>
      <c r="H23" s="30">
        <f>F23</f>
        <v>39675832.900000006</v>
      </c>
      <c r="I23" s="44"/>
      <c r="J23" s="31" t="s">
        <v>129</v>
      </c>
      <c r="K23" s="24"/>
      <c r="L23" s="24"/>
      <c r="M23" s="24"/>
      <c r="N23" s="24"/>
      <c r="O23" s="24"/>
      <c r="P23" s="24"/>
      <c r="Q23" s="24"/>
      <c r="R23" s="24"/>
    </row>
    <row r="24" spans="1:18">
      <c r="A24" s="24"/>
      <c r="B24" s="24"/>
      <c r="C24" s="24"/>
      <c r="D24" s="24"/>
      <c r="E24" s="24"/>
      <c r="F24" s="30">
        <f>F23-H81</f>
        <v>34806462.200000003</v>
      </c>
      <c r="G24" s="30"/>
      <c r="H24" s="30">
        <f>F24</f>
        <v>34806462.200000003</v>
      </c>
      <c r="I24" s="44"/>
      <c r="J24" s="31" t="s">
        <v>130</v>
      </c>
      <c r="K24" s="24"/>
      <c r="L24" s="24"/>
      <c r="M24" s="24"/>
      <c r="N24" s="24"/>
      <c r="O24" s="24"/>
      <c r="P24" s="24"/>
      <c r="Q24" s="24"/>
      <c r="R24" s="24"/>
    </row>
    <row r="25" spans="1:18">
      <c r="A25" s="96" t="s">
        <v>0</v>
      </c>
      <c r="B25" s="85"/>
      <c r="C25" s="85"/>
      <c r="D25" s="85"/>
      <c r="E25" s="85"/>
      <c r="F25" s="85"/>
      <c r="G25" s="85"/>
      <c r="H25" s="85"/>
      <c r="I25" s="85"/>
      <c r="J25" s="85"/>
      <c r="K25" s="85"/>
      <c r="L25" s="85"/>
      <c r="M25" s="85"/>
      <c r="N25" s="85"/>
      <c r="O25" s="85"/>
      <c r="P25" s="85"/>
      <c r="Q25" s="85"/>
      <c r="R25" s="97"/>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45976236.899999999</v>
      </c>
      <c r="L27" s="24">
        <v>1608957</v>
      </c>
      <c r="M27" s="24">
        <v>4271864.5</v>
      </c>
      <c r="N27" s="24">
        <v>9644048</v>
      </c>
      <c r="O27" s="24">
        <v>359023.2</v>
      </c>
      <c r="P27" s="24">
        <f>SUM(K27:O27)</f>
        <v>61860129.600000001</v>
      </c>
      <c r="R27" s="24">
        <f>P27+Q27</f>
        <v>61860129.600000001</v>
      </c>
    </row>
    <row r="28" spans="1:18">
      <c r="A28" s="24">
        <v>19076849.100000001</v>
      </c>
      <c r="B28" s="24">
        <v>409538.7</v>
      </c>
      <c r="C28" s="24">
        <v>2503765.6</v>
      </c>
      <c r="D28" s="24">
        <v>3120232.9</v>
      </c>
      <c r="E28" s="24">
        <v>98171.1</v>
      </c>
      <c r="F28" s="24">
        <f>SUM(A28:E28)</f>
        <v>25208557.400000002</v>
      </c>
      <c r="G28" s="24"/>
      <c r="H28" s="24">
        <f>F28+G28</f>
        <v>25208557.400000002</v>
      </c>
      <c r="I28" s="28" t="s">
        <v>29</v>
      </c>
      <c r="J28" s="32" t="s">
        <v>3</v>
      </c>
    </row>
    <row r="29" spans="1:18" ht="22.5">
      <c r="A29" s="30">
        <f>K27-A28</f>
        <v>26899387.799999997</v>
      </c>
      <c r="B29" s="30">
        <f>L27-B28</f>
        <v>1199418.3</v>
      </c>
      <c r="C29" s="30">
        <f>M27-C28</f>
        <v>1768098.9</v>
      </c>
      <c r="D29" s="30">
        <f>N27-D28</f>
        <v>6523815.0999999996</v>
      </c>
      <c r="E29" s="30">
        <f>O27-E28</f>
        <v>260852.1</v>
      </c>
      <c r="F29" s="30">
        <f>SUM(A29:E29)</f>
        <v>36651572.199999996</v>
      </c>
      <c r="H29" s="30">
        <f>F29+G29</f>
        <v>36651572.199999996</v>
      </c>
      <c r="I29" s="33" t="s">
        <v>20</v>
      </c>
      <c r="J29" s="34" t="s">
        <v>4</v>
      </c>
    </row>
    <row r="30" spans="1:18" ht="22.5">
      <c r="A30" s="30">
        <f>A29-A81</f>
        <v>22963622.799999997</v>
      </c>
      <c r="B30" s="30">
        <f t="shared" ref="B30:E30" si="6">B29-B81</f>
        <v>1151546.2</v>
      </c>
      <c r="C30" s="30">
        <f t="shared" si="6"/>
        <v>1373168.2999999998</v>
      </c>
      <c r="D30" s="30">
        <f t="shared" si="6"/>
        <v>6051066.6999999993</v>
      </c>
      <c r="E30" s="30">
        <f t="shared" si="6"/>
        <v>242797.5</v>
      </c>
      <c r="F30" s="30">
        <f>SUM(A30:E30)</f>
        <v>31782201.499999996</v>
      </c>
      <c r="H30" s="30">
        <f>F30+G30</f>
        <v>31782201.499999996</v>
      </c>
      <c r="I30" s="33" t="s">
        <v>123</v>
      </c>
      <c r="J30" s="34" t="s">
        <v>128</v>
      </c>
    </row>
    <row r="31" spans="1:18">
      <c r="A31" s="96" t="s">
        <v>15</v>
      </c>
      <c r="B31" s="85"/>
      <c r="C31" s="85"/>
      <c r="D31" s="85"/>
      <c r="E31" s="85"/>
      <c r="F31" s="85"/>
      <c r="G31" s="85"/>
      <c r="H31" s="85"/>
      <c r="I31" s="85"/>
      <c r="J31" s="85"/>
      <c r="K31" s="85"/>
      <c r="L31" s="85"/>
      <c r="M31" s="85"/>
      <c r="N31" s="85"/>
      <c r="O31" s="85"/>
      <c r="P31" s="85"/>
      <c r="Q31" s="85"/>
      <c r="R31" s="97"/>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26899387.799999997</v>
      </c>
      <c r="L33" s="24">
        <f t="shared" ref="L33:O33" si="7">B29</f>
        <v>1199418.3</v>
      </c>
      <c r="M33" s="24">
        <f t="shared" si="7"/>
        <v>1768098.9</v>
      </c>
      <c r="N33" s="24">
        <f t="shared" si="7"/>
        <v>6523815.0999999996</v>
      </c>
      <c r="O33" s="24">
        <f t="shared" si="7"/>
        <v>260852.1</v>
      </c>
      <c r="P33" s="24">
        <f>SUM(K33:O33)</f>
        <v>36651572.199999996</v>
      </c>
      <c r="R33" s="24">
        <f>P33+Q33</f>
        <v>36651572.199999996</v>
      </c>
    </row>
    <row r="34" spans="1:20" ht="23.25">
      <c r="A34" s="24">
        <f>A35+A36</f>
        <v>9794699</v>
      </c>
      <c r="B34" s="24">
        <f t="shared" ref="B34:E34" si="8">B35+B36</f>
        <v>459071.60000000003</v>
      </c>
      <c r="C34" s="24">
        <f t="shared" si="8"/>
        <v>1164620.3</v>
      </c>
      <c r="D34" s="24">
        <f t="shared" si="8"/>
        <v>864212.2</v>
      </c>
      <c r="E34" s="24">
        <f t="shared" si="8"/>
        <v>191410.5</v>
      </c>
      <c r="F34" s="24">
        <f>SUM(A34:E34)</f>
        <v>12474013.6</v>
      </c>
      <c r="G34" s="24"/>
      <c r="H34" s="24">
        <f>F34+G34</f>
        <v>12474013.6</v>
      </c>
      <c r="I34" s="28" t="s">
        <v>21</v>
      </c>
      <c r="J34" s="29" t="s">
        <v>17</v>
      </c>
      <c r="K34" s="24"/>
      <c r="L34" s="24"/>
      <c r="M34" s="24"/>
      <c r="N34" s="24"/>
      <c r="O34" s="24"/>
      <c r="P34" s="24"/>
    </row>
    <row r="35" spans="1:20">
      <c r="A35" s="24">
        <v>8844613.1999999993</v>
      </c>
      <c r="B35" s="24">
        <v>400310.4</v>
      </c>
      <c r="C35" s="24">
        <v>974787.2</v>
      </c>
      <c r="D35" s="24">
        <v>864212.2</v>
      </c>
      <c r="E35" s="24">
        <v>183945.5</v>
      </c>
      <c r="F35" s="24">
        <f t="shared" ref="F35:F39" si="9">SUM(A35:E35)</f>
        <v>11267868.499999998</v>
      </c>
      <c r="H35" s="24">
        <f t="shared" ref="H35:H38" si="10">F35+G35</f>
        <v>11267868.499999998</v>
      </c>
      <c r="I35" s="28" t="s">
        <v>22</v>
      </c>
      <c r="J35" s="29" t="s">
        <v>99</v>
      </c>
    </row>
    <row r="36" spans="1:20" ht="23.25">
      <c r="A36" s="24">
        <f>A37+A38</f>
        <v>950085.79999999993</v>
      </c>
      <c r="B36" s="24">
        <f t="shared" ref="B36:E36" si="11">B37+B38</f>
        <v>58761.200000000004</v>
      </c>
      <c r="C36" s="24">
        <f t="shared" si="11"/>
        <v>189833.1</v>
      </c>
      <c r="D36" s="24">
        <f t="shared" si="11"/>
        <v>0</v>
      </c>
      <c r="E36" s="24">
        <f t="shared" si="11"/>
        <v>7465</v>
      </c>
      <c r="F36" s="24">
        <f t="shared" si="9"/>
        <v>1206145.0999999999</v>
      </c>
      <c r="H36" s="24">
        <f t="shared" si="10"/>
        <v>1206145.0999999999</v>
      </c>
      <c r="I36" s="28" t="s">
        <v>23</v>
      </c>
      <c r="J36" s="29" t="s">
        <v>100</v>
      </c>
      <c r="K36" s="24"/>
      <c r="L36" s="24"/>
      <c r="M36" s="24"/>
      <c r="N36" s="24"/>
      <c r="O36" s="24"/>
      <c r="P36" s="24"/>
    </row>
    <row r="37" spans="1:20">
      <c r="A37" s="24">
        <v>822754.7</v>
      </c>
      <c r="B37" s="24">
        <v>53711.4</v>
      </c>
      <c r="C37" s="24">
        <v>171199.2</v>
      </c>
      <c r="D37" s="24">
        <v>0</v>
      </c>
      <c r="E37" s="24">
        <v>6890.8</v>
      </c>
      <c r="F37" s="24">
        <f t="shared" si="9"/>
        <v>1054556.1000000001</v>
      </c>
      <c r="H37" s="24">
        <f t="shared" si="10"/>
        <v>1054556.1000000001</v>
      </c>
      <c r="I37" s="28" t="s">
        <v>24</v>
      </c>
      <c r="J37" s="29" t="s">
        <v>101</v>
      </c>
      <c r="S37" s="3"/>
    </row>
    <row r="38" spans="1:20" ht="23.25">
      <c r="A38" s="24">
        <v>127331.1</v>
      </c>
      <c r="B38" s="24">
        <v>5049.8</v>
      </c>
      <c r="C38" s="24">
        <v>18633.900000000001</v>
      </c>
      <c r="D38" s="24">
        <v>0</v>
      </c>
      <c r="E38" s="24">
        <v>574.20000000000005</v>
      </c>
      <c r="F38" s="24">
        <f t="shared" si="9"/>
        <v>151589</v>
      </c>
      <c r="H38" s="24">
        <f t="shared" si="10"/>
        <v>151589</v>
      </c>
      <c r="I38" s="28" t="s">
        <v>25</v>
      </c>
      <c r="J38" s="29" t="s">
        <v>102</v>
      </c>
    </row>
    <row r="39" spans="1:20" ht="23.25">
      <c r="A39" s="24">
        <v>413866</v>
      </c>
      <c r="B39" s="24">
        <v>16894.8</v>
      </c>
      <c r="C39" s="24">
        <v>4310.1000000000004</v>
      </c>
      <c r="D39" s="24">
        <v>21255.5</v>
      </c>
      <c r="E39" s="24">
        <v>1229.7</v>
      </c>
      <c r="F39" s="24">
        <f t="shared" si="9"/>
        <v>457556.1</v>
      </c>
      <c r="G39" s="24"/>
      <c r="H39" s="24">
        <f>F39+G39</f>
        <v>457556.1</v>
      </c>
      <c r="I39" s="28" t="s">
        <v>26</v>
      </c>
      <c r="J39" s="29" t="s">
        <v>18</v>
      </c>
      <c r="S39" s="3"/>
    </row>
    <row r="40" spans="1:20" ht="23.25">
      <c r="A40" s="30">
        <f>K33-A34-A39</f>
        <v>16690822.799999997</v>
      </c>
      <c r="B40" s="30">
        <f>L33-B34-B39</f>
        <v>723451.89999999991</v>
      </c>
      <c r="C40" s="30">
        <f>M33-C34-C39</f>
        <v>599168.49999999988</v>
      </c>
      <c r="D40" s="30">
        <f>N33-D34-D39</f>
        <v>5638347.3999999994</v>
      </c>
      <c r="E40" s="30">
        <f>O33-E34-E39</f>
        <v>68211.900000000009</v>
      </c>
      <c r="F40" s="30">
        <f>SUM(A40:E40)</f>
        <v>23720002.499999993</v>
      </c>
      <c r="G40" s="24"/>
      <c r="H40" s="30">
        <f>F40+G40</f>
        <v>23720002.499999993</v>
      </c>
      <c r="I40" s="33" t="s">
        <v>27</v>
      </c>
      <c r="J40" s="35" t="s">
        <v>19</v>
      </c>
      <c r="S40" s="3"/>
      <c r="T40" s="3"/>
    </row>
    <row r="41" spans="1:20" ht="23.25">
      <c r="A41" s="30">
        <f>A40-A81</f>
        <v>12755057.799999997</v>
      </c>
      <c r="B41" s="30">
        <f t="shared" ref="B41:E41" si="12">B40-B81</f>
        <v>675579.79999999993</v>
      </c>
      <c r="C41" s="30">
        <f t="shared" si="12"/>
        <v>204237.89999999991</v>
      </c>
      <c r="D41" s="30">
        <f t="shared" si="12"/>
        <v>5165598.9999999991</v>
      </c>
      <c r="E41" s="30">
        <f t="shared" si="12"/>
        <v>50157.30000000001</v>
      </c>
      <c r="F41" s="30">
        <f>SUM(A41:E41)</f>
        <v>18850631.799999997</v>
      </c>
      <c r="G41" s="24"/>
      <c r="H41" s="30">
        <f>F41+G41</f>
        <v>18850631.799999997</v>
      </c>
      <c r="I41" s="33" t="s">
        <v>124</v>
      </c>
      <c r="J41" s="35" t="s">
        <v>131</v>
      </c>
      <c r="S41" s="3"/>
      <c r="T41" s="3"/>
    </row>
    <row r="42" spans="1:20">
      <c r="A42" s="96" t="s">
        <v>30</v>
      </c>
      <c r="B42" s="85"/>
      <c r="C42" s="85"/>
      <c r="D42" s="85"/>
      <c r="E42" s="85"/>
      <c r="F42" s="85"/>
      <c r="G42" s="85"/>
      <c r="H42" s="85"/>
      <c r="I42" s="85"/>
      <c r="J42" s="85"/>
      <c r="K42" s="85"/>
      <c r="L42" s="85"/>
      <c r="M42" s="85"/>
      <c r="N42" s="85"/>
      <c r="O42" s="85"/>
      <c r="P42" s="85"/>
      <c r="Q42" s="85"/>
      <c r="R42" s="97"/>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16690822.799999997</v>
      </c>
      <c r="L44" s="24">
        <f t="shared" ref="L44:O44" si="13">B40</f>
        <v>723451.89999999991</v>
      </c>
      <c r="M44" s="24">
        <f t="shared" si="13"/>
        <v>599168.49999999988</v>
      </c>
      <c r="N44" s="24">
        <f t="shared" si="13"/>
        <v>5638347.3999999994</v>
      </c>
      <c r="O44" s="24">
        <f t="shared" si="13"/>
        <v>68211.900000000009</v>
      </c>
      <c r="P44" s="24">
        <f>SUM(K44:O44)</f>
        <v>23720002.499999993</v>
      </c>
      <c r="R44" s="24">
        <f>P44+Q44</f>
        <v>23720002.499999993</v>
      </c>
    </row>
    <row r="45" spans="1:20">
      <c r="F45" s="24"/>
      <c r="G45" s="24">
        <v>695.3</v>
      </c>
      <c r="I45" s="28" t="s">
        <v>21</v>
      </c>
      <c r="J45" s="29" t="s">
        <v>35</v>
      </c>
      <c r="N45" s="24">
        <v>12152611.199999999</v>
      </c>
      <c r="P45" s="24">
        <f>SUM(K45:O45)</f>
        <v>12152611.199999999</v>
      </c>
      <c r="Q45" s="24">
        <v>322097.7</v>
      </c>
      <c r="R45" s="24">
        <f>P45+Q45</f>
        <v>12474708.899999999</v>
      </c>
    </row>
    <row r="46" spans="1:20" ht="25.5" customHeight="1">
      <c r="G46" s="45"/>
      <c r="I46" s="28" t="s">
        <v>31</v>
      </c>
      <c r="J46" s="29" t="s">
        <v>36</v>
      </c>
      <c r="M46" s="24">
        <v>3598131.8</v>
      </c>
      <c r="P46" s="24">
        <f t="shared" ref="P46:P47" si="14">SUM(K46:O46)</f>
        <v>3598131.8</v>
      </c>
      <c r="Q46" s="45"/>
      <c r="R46" s="24">
        <f t="shared" ref="R46:R48" si="15">P46+Q46</f>
        <v>3598131.8</v>
      </c>
    </row>
    <row r="47" spans="1:20" ht="23.25">
      <c r="G47" s="45"/>
      <c r="I47" s="28" t="s">
        <v>32</v>
      </c>
      <c r="J47" s="29" t="s">
        <v>37</v>
      </c>
      <c r="M47" s="24">
        <v>116315</v>
      </c>
      <c r="P47" s="24">
        <f t="shared" si="14"/>
        <v>116315</v>
      </c>
      <c r="Q47" s="45"/>
      <c r="R47" s="24">
        <f t="shared" si="15"/>
        <v>116315</v>
      </c>
    </row>
    <row r="48" spans="1:20">
      <c r="A48" s="24">
        <v>9050914.5</v>
      </c>
      <c r="B48" s="24">
        <v>1589457.5</v>
      </c>
      <c r="C48" s="24">
        <v>21734.799999999999</v>
      </c>
      <c r="D48" s="24">
        <v>275698.8</v>
      </c>
      <c r="E48" s="24">
        <v>46.2</v>
      </c>
      <c r="F48" s="24">
        <f>SUM(A48:E48)</f>
        <v>10937851.800000001</v>
      </c>
      <c r="G48" s="24">
        <v>363719.2</v>
      </c>
      <c r="H48" s="24">
        <f>F48+G48</f>
        <v>11301571</v>
      </c>
      <c r="I48" s="28" t="s">
        <v>33</v>
      </c>
      <c r="J48" s="29" t="s">
        <v>103</v>
      </c>
      <c r="K48" s="24">
        <v>1252712.5</v>
      </c>
      <c r="L48" s="24">
        <v>1569722.4</v>
      </c>
      <c r="M48" s="24">
        <v>2297591.2000000002</v>
      </c>
      <c r="N48" s="24">
        <v>2082499.7</v>
      </c>
      <c r="O48" s="24">
        <v>75.400000000000006</v>
      </c>
      <c r="P48" s="24">
        <f>SUM(K48:O48)</f>
        <v>7202601.2000000002</v>
      </c>
      <c r="Q48" s="24">
        <v>4098969.8</v>
      </c>
      <c r="R48" s="24">
        <f t="shared" si="15"/>
        <v>11301571</v>
      </c>
    </row>
    <row r="49" spans="1:20">
      <c r="A49" s="30">
        <f>K44+K45+K46-K47+K48-A48</f>
        <v>8892620.799999997</v>
      </c>
      <c r="B49" s="30">
        <f>L44+L45+L46-L47+L48-B48</f>
        <v>703716.79999999981</v>
      </c>
      <c r="C49" s="30">
        <f>M44+M45+M46-M47+M48-C48</f>
        <v>6356841.7000000002</v>
      </c>
      <c r="D49" s="30">
        <f>N44+N45+N46-N47+N48-D48</f>
        <v>19597759.499999996</v>
      </c>
      <c r="E49" s="30">
        <f>O44+O45+O46-O47+O48-E48</f>
        <v>68241.100000000006</v>
      </c>
      <c r="F49" s="30">
        <f>SUM(A49:E49)</f>
        <v>35619179.899999999</v>
      </c>
      <c r="H49" s="30">
        <f>F49+G49</f>
        <v>35619179.899999999</v>
      </c>
      <c r="I49" s="33" t="s">
        <v>34</v>
      </c>
      <c r="J49" s="35" t="s">
        <v>38</v>
      </c>
    </row>
    <row r="50" spans="1:20">
      <c r="A50" s="30">
        <f>A49-A81</f>
        <v>4956855.799999997</v>
      </c>
      <c r="B50" s="30">
        <f t="shared" ref="B50:E50" si="16">B49-B81</f>
        <v>655844.69999999984</v>
      </c>
      <c r="C50" s="30">
        <f t="shared" si="16"/>
        <v>5961911.1000000006</v>
      </c>
      <c r="D50" s="30">
        <f t="shared" si="16"/>
        <v>19125011.099999998</v>
      </c>
      <c r="E50" s="30">
        <f t="shared" si="16"/>
        <v>50186.500000000007</v>
      </c>
      <c r="F50" s="30">
        <f>SUM(A50:E50)</f>
        <v>30749809.199999996</v>
      </c>
      <c r="H50" s="30">
        <f>F50+G50</f>
        <v>30749809.199999996</v>
      </c>
      <c r="I50" s="33" t="s">
        <v>125</v>
      </c>
      <c r="J50" s="35" t="s">
        <v>132</v>
      </c>
    </row>
    <row r="51" spans="1:20" ht="15" customHeight="1">
      <c r="A51" s="98" t="s">
        <v>39</v>
      </c>
      <c r="B51" s="82"/>
      <c r="C51" s="82"/>
      <c r="D51" s="82"/>
      <c r="E51" s="82"/>
      <c r="F51" s="82"/>
      <c r="G51" s="82"/>
      <c r="H51" s="82"/>
      <c r="I51" s="82"/>
      <c r="J51" s="82"/>
      <c r="K51" s="82"/>
      <c r="L51" s="82"/>
      <c r="M51" s="82"/>
      <c r="N51" s="82"/>
      <c r="O51" s="82"/>
      <c r="P51" s="82"/>
      <c r="Q51" s="82"/>
      <c r="R51" s="99"/>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8892620.799999997</v>
      </c>
      <c r="L53" s="24">
        <f t="shared" ref="L53:O53" si="17">B49</f>
        <v>703716.79999999981</v>
      </c>
      <c r="M53" s="24">
        <f t="shared" si="17"/>
        <v>6356841.7000000002</v>
      </c>
      <c r="N53" s="24">
        <f t="shared" si="17"/>
        <v>19597759.499999996</v>
      </c>
      <c r="O53" s="24">
        <f t="shared" si="17"/>
        <v>68241.100000000006</v>
      </c>
      <c r="P53" s="24">
        <f>SUM(K53:O53)</f>
        <v>35619179.899999999</v>
      </c>
      <c r="R53" s="24">
        <f>P53+Q53</f>
        <v>35619179.899999999</v>
      </c>
    </row>
    <row r="54" spans="1:20">
      <c r="A54" s="24">
        <f t="shared" ref="A54:E54" si="18">A55+A56+A57+A58</f>
        <v>4868947.5</v>
      </c>
      <c r="B54" s="24">
        <f t="shared" si="18"/>
        <v>232598.59999999998</v>
      </c>
      <c r="C54" s="24">
        <f t="shared" si="18"/>
        <v>2121916.0999999996</v>
      </c>
      <c r="D54" s="24">
        <f t="shared" si="18"/>
        <v>1642393.6000000001</v>
      </c>
      <c r="E54" s="24">
        <f t="shared" si="18"/>
        <v>574.20000000000005</v>
      </c>
      <c r="F54" s="24">
        <f>SUM(A54:E54)</f>
        <v>8866429.9999999981</v>
      </c>
      <c r="G54" s="24">
        <v>399359.5</v>
      </c>
      <c r="H54" s="24">
        <f>F54+G54</f>
        <v>9265789.4999999981</v>
      </c>
      <c r="I54" s="28"/>
      <c r="J54" s="29" t="s">
        <v>48</v>
      </c>
      <c r="K54" s="24">
        <f>K55+K56+K57+K58</f>
        <v>158691.70000000001</v>
      </c>
      <c r="L54" s="24">
        <f t="shared" ref="L54:O54" si="19">L55+L56+L57+L58</f>
        <v>312736.09999999998</v>
      </c>
      <c r="M54" s="24">
        <v>5982304.5999999996</v>
      </c>
      <c r="N54" s="24">
        <f t="shared" si="19"/>
        <v>2107214.1</v>
      </c>
      <c r="O54" s="24">
        <f t="shared" si="19"/>
        <v>574.20000000000005</v>
      </c>
      <c r="P54" s="24">
        <f t="shared" ref="P54:P61" si="20">SUM(K54:O54)</f>
        <v>8561520.6999999993</v>
      </c>
      <c r="Q54" s="24">
        <v>704268.80000000005</v>
      </c>
      <c r="R54" s="24">
        <f t="shared" ref="R54:R61" si="21">P54+Q54</f>
        <v>9265789.5</v>
      </c>
      <c r="S54" s="3"/>
    </row>
    <row r="55" spans="1:20" ht="23.25">
      <c r="A55" s="24">
        <v>4583810.5</v>
      </c>
      <c r="B55" s="24">
        <v>70438.8</v>
      </c>
      <c r="C55" s="24"/>
      <c r="D55" s="24">
        <v>28008.400000000001</v>
      </c>
      <c r="E55" s="24"/>
      <c r="F55" s="24">
        <f t="shared" ref="F55:F57" si="22">SUM(A55:E55)</f>
        <v>4682257.7</v>
      </c>
      <c r="H55" s="24">
        <f t="shared" ref="H55:H57" si="23">F55+G55</f>
        <v>4682257.7</v>
      </c>
      <c r="I55" s="28" t="s">
        <v>40</v>
      </c>
      <c r="J55" s="29" t="s">
        <v>49</v>
      </c>
      <c r="K55" s="45"/>
      <c r="L55" s="45"/>
      <c r="M55" s="24">
        <v>4682257.7</v>
      </c>
      <c r="N55" s="45"/>
      <c r="O55" s="45"/>
      <c r="P55" s="24">
        <f t="shared" si="20"/>
        <v>4682257.7</v>
      </c>
      <c r="R55" s="24">
        <f t="shared" si="21"/>
        <v>4682257.7</v>
      </c>
      <c r="S55" s="3"/>
      <c r="T55" s="3"/>
    </row>
    <row r="56" spans="1:20" ht="23.25">
      <c r="A56" s="24"/>
      <c r="B56" s="24"/>
      <c r="C56" s="24"/>
      <c r="D56" s="24">
        <v>1206145.1000000001</v>
      </c>
      <c r="E56" s="24"/>
      <c r="F56" s="24">
        <f t="shared" si="22"/>
        <v>1206145.1000000001</v>
      </c>
      <c r="H56" s="24">
        <f t="shared" si="23"/>
        <v>1206145.1000000001</v>
      </c>
      <c r="I56" s="28" t="s">
        <v>41</v>
      </c>
      <c r="J56" s="29" t="s">
        <v>50</v>
      </c>
      <c r="K56" s="24">
        <v>127331.1</v>
      </c>
      <c r="L56" s="24">
        <v>183139.8</v>
      </c>
      <c r="M56" s="24">
        <v>895100</v>
      </c>
      <c r="N56" s="24">
        <v>0</v>
      </c>
      <c r="O56" s="24">
        <v>574.20000000000005</v>
      </c>
      <c r="P56" s="24">
        <f t="shared" si="20"/>
        <v>1206145.0999999999</v>
      </c>
      <c r="R56" s="24">
        <f t="shared" si="21"/>
        <v>1206145.0999999999</v>
      </c>
      <c r="T56" s="3"/>
    </row>
    <row r="57" spans="1:20" ht="34.5">
      <c r="A57" s="24">
        <v>127331.1</v>
      </c>
      <c r="B57" s="24">
        <v>92300</v>
      </c>
      <c r="C57" s="24">
        <v>976116.2</v>
      </c>
      <c r="D57" s="24"/>
      <c r="E57" s="24">
        <v>574.20000000000005</v>
      </c>
      <c r="F57" s="24">
        <f t="shared" si="22"/>
        <v>1196321.5</v>
      </c>
      <c r="H57" s="24">
        <f t="shared" si="23"/>
        <v>1196321.5</v>
      </c>
      <c r="I57" s="28" t="s">
        <v>42</v>
      </c>
      <c r="J57" s="29" t="s">
        <v>51</v>
      </c>
      <c r="K57" s="45"/>
      <c r="L57" s="45"/>
      <c r="M57" s="45"/>
      <c r="N57" s="24">
        <v>1196321.5</v>
      </c>
      <c r="O57" s="45"/>
      <c r="P57" s="24">
        <f t="shared" si="20"/>
        <v>1196321.5</v>
      </c>
      <c r="R57" s="24">
        <f t="shared" si="21"/>
        <v>1196321.5</v>
      </c>
    </row>
    <row r="58" spans="1:20">
      <c r="A58" s="24">
        <v>157805.9</v>
      </c>
      <c r="B58" s="24">
        <v>69859.799999999988</v>
      </c>
      <c r="C58" s="24">
        <v>1145799.8999999999</v>
      </c>
      <c r="D58" s="24">
        <v>408240.1</v>
      </c>
      <c r="E58" s="24">
        <v>0</v>
      </c>
      <c r="F58" s="24">
        <f>SUM(A58:E58)</f>
        <v>1781705.6999999997</v>
      </c>
      <c r="G58" s="24"/>
      <c r="H58" s="24">
        <f>F58+G58</f>
        <v>1781705.6999999997</v>
      </c>
      <c r="I58" s="28" t="s">
        <v>43</v>
      </c>
      <c r="J58" s="36" t="s">
        <v>52</v>
      </c>
      <c r="K58" s="24">
        <v>31360.6</v>
      </c>
      <c r="L58" s="24">
        <v>129596.29999999999</v>
      </c>
      <c r="M58" s="24">
        <v>344612.2</v>
      </c>
      <c r="N58" s="24">
        <v>910892.6</v>
      </c>
      <c r="O58" s="24">
        <v>0</v>
      </c>
      <c r="P58" s="24">
        <f t="shared" si="20"/>
        <v>1416461.7</v>
      </c>
      <c r="R58" s="24">
        <f t="shared" si="21"/>
        <v>1416461.7</v>
      </c>
    </row>
    <row r="59" spans="1:20" ht="34.5">
      <c r="A59" s="24">
        <v>20542.099999999999</v>
      </c>
      <c r="B59" s="24">
        <v>8813.2999999999993</v>
      </c>
      <c r="C59" s="24">
        <v>2278</v>
      </c>
      <c r="D59" s="24">
        <v>91966.3</v>
      </c>
      <c r="E59" s="24"/>
      <c r="F59" s="24">
        <f t="shared" ref="F59:F61" si="24">SUM(A59:E59)</f>
        <v>123599.7</v>
      </c>
      <c r="H59" s="24">
        <f t="shared" ref="H59:H61" si="25">F59+G59</f>
        <v>123599.7</v>
      </c>
      <c r="I59" s="28" t="s">
        <v>44</v>
      </c>
      <c r="J59" s="29" t="s">
        <v>53</v>
      </c>
      <c r="K59" s="45"/>
      <c r="L59" s="24">
        <v>123599.7</v>
      </c>
      <c r="M59" s="45"/>
      <c r="N59" s="45"/>
      <c r="O59" s="45"/>
      <c r="P59" s="24">
        <f t="shared" si="20"/>
        <v>123599.7</v>
      </c>
      <c r="R59" s="24">
        <f t="shared" si="21"/>
        <v>123599.7</v>
      </c>
    </row>
    <row r="60" spans="1:20" ht="23.25">
      <c r="A60" s="24"/>
      <c r="B60" s="24">
        <v>46060.6</v>
      </c>
      <c r="C60" s="24"/>
      <c r="D60" s="24"/>
      <c r="E60" s="24"/>
      <c r="F60" s="24">
        <f t="shared" si="24"/>
        <v>46060.6</v>
      </c>
      <c r="H60" s="24">
        <f t="shared" si="25"/>
        <v>46060.6</v>
      </c>
      <c r="I60" s="28" t="s">
        <v>45</v>
      </c>
      <c r="J60" s="29" t="s">
        <v>54</v>
      </c>
      <c r="K60" s="24">
        <v>13316.5</v>
      </c>
      <c r="L60" s="24">
        <v>-597.79999999999995</v>
      </c>
      <c r="M60" s="24">
        <v>597.79999999999995</v>
      </c>
      <c r="N60" s="24">
        <v>32744.1</v>
      </c>
      <c r="O60" s="24"/>
      <c r="P60" s="24">
        <f t="shared" si="20"/>
        <v>46060.6</v>
      </c>
      <c r="R60" s="24">
        <f t="shared" si="21"/>
        <v>46060.6</v>
      </c>
    </row>
    <row r="61" spans="1:20">
      <c r="A61" s="24">
        <v>137263.79999999999</v>
      </c>
      <c r="B61" s="24">
        <v>14985.9</v>
      </c>
      <c r="C61" s="24">
        <v>1143521.8999999999</v>
      </c>
      <c r="D61" s="24">
        <v>316273.8</v>
      </c>
      <c r="E61" s="24"/>
      <c r="F61" s="24">
        <f t="shared" si="24"/>
        <v>1612045.4</v>
      </c>
      <c r="H61" s="24">
        <f t="shared" si="25"/>
        <v>1612045.4</v>
      </c>
      <c r="I61" s="28" t="s">
        <v>46</v>
      </c>
      <c r="J61" s="36" t="s">
        <v>55</v>
      </c>
      <c r="K61" s="24">
        <v>18044.099999999999</v>
      </c>
      <c r="L61" s="24">
        <v>6594.4</v>
      </c>
      <c r="M61" s="24">
        <v>344014.4</v>
      </c>
      <c r="N61" s="24">
        <v>878148.5</v>
      </c>
      <c r="O61" s="24"/>
      <c r="P61" s="24">
        <f t="shared" si="20"/>
        <v>1246801.3999999999</v>
      </c>
      <c r="R61" s="24">
        <f t="shared" si="21"/>
        <v>1246801.3999999999</v>
      </c>
    </row>
    <row r="62" spans="1:20" ht="23.25">
      <c r="A62" s="30">
        <f>K53+K54-A54</f>
        <v>4182364.9999999963</v>
      </c>
      <c r="B62" s="30">
        <f>L53+L54-B54</f>
        <v>783854.29999999981</v>
      </c>
      <c r="C62" s="30">
        <f>M53+M54-C54</f>
        <v>10217230.200000001</v>
      </c>
      <c r="D62" s="30">
        <f>N53+N54-D54</f>
        <v>20062579.999999996</v>
      </c>
      <c r="E62" s="30">
        <f>O53+O54-E54</f>
        <v>68241.100000000006</v>
      </c>
      <c r="F62" s="30">
        <f>SUM(A62:E62)</f>
        <v>35314270.599999994</v>
      </c>
      <c r="G62" s="24"/>
      <c r="H62" s="30">
        <f>F62+G62</f>
        <v>35314270.599999994</v>
      </c>
      <c r="I62" s="33" t="s">
        <v>47</v>
      </c>
      <c r="J62" s="35" t="s">
        <v>56</v>
      </c>
    </row>
    <row r="63" spans="1:20">
      <c r="A63" s="30">
        <f>A62-A81</f>
        <v>246599.99999999627</v>
      </c>
      <c r="B63" s="30">
        <f t="shared" ref="B63:E63" si="26">B62-B81</f>
        <v>735982.19999999984</v>
      </c>
      <c r="C63" s="30">
        <f t="shared" si="26"/>
        <v>9822299.6000000015</v>
      </c>
      <c r="D63" s="30">
        <f t="shared" si="26"/>
        <v>19589831.599999998</v>
      </c>
      <c r="E63" s="30">
        <f t="shared" si="26"/>
        <v>50186.500000000007</v>
      </c>
      <c r="F63" s="30">
        <f>SUM(A63:E63)</f>
        <v>30444899.899999995</v>
      </c>
      <c r="G63" s="24"/>
      <c r="H63" s="30">
        <f>F63+G63</f>
        <v>30444899.899999995</v>
      </c>
      <c r="I63" s="33" t="s">
        <v>126</v>
      </c>
      <c r="J63" s="35" t="s">
        <v>133</v>
      </c>
    </row>
    <row r="64" spans="1:20" ht="15" customHeight="1">
      <c r="A64" s="98" t="s">
        <v>57</v>
      </c>
      <c r="B64" s="82"/>
      <c r="C64" s="82"/>
      <c r="D64" s="82"/>
      <c r="E64" s="82"/>
      <c r="F64" s="82"/>
      <c r="G64" s="82"/>
      <c r="H64" s="82"/>
      <c r="I64" s="82"/>
      <c r="J64" s="82"/>
      <c r="K64" s="82"/>
      <c r="L64" s="82"/>
      <c r="M64" s="82"/>
      <c r="N64" s="82"/>
      <c r="O64" s="82"/>
      <c r="P64" s="82"/>
      <c r="Q64" s="82"/>
      <c r="R64" s="99"/>
      <c r="S64" s="3"/>
    </row>
    <row r="65" spans="1:18" ht="15" customHeight="1">
      <c r="A65" s="86" t="s">
        <v>2</v>
      </c>
      <c r="B65" s="86"/>
      <c r="C65" s="86"/>
      <c r="D65" s="86"/>
      <c r="E65" s="86"/>
      <c r="F65" s="86"/>
      <c r="G65" s="86"/>
      <c r="H65" s="86"/>
      <c r="I65" s="86"/>
      <c r="J65" s="90" t="s">
        <v>16</v>
      </c>
      <c r="K65" s="90"/>
      <c r="L65" s="90"/>
      <c r="M65" s="90"/>
      <c r="N65" s="90"/>
      <c r="O65" s="90"/>
      <c r="P65" s="90"/>
      <c r="Q65" s="90"/>
      <c r="R65" s="90"/>
    </row>
    <row r="66" spans="1:18" ht="15" customHeight="1">
      <c r="I66" s="28" t="s">
        <v>34</v>
      </c>
      <c r="J66" s="29" t="s">
        <v>56</v>
      </c>
      <c r="K66" s="24">
        <f>A62</f>
        <v>4182364.9999999963</v>
      </c>
      <c r="L66" s="24">
        <f t="shared" ref="L66:O66" si="27">B62</f>
        <v>783854.29999999981</v>
      </c>
      <c r="M66" s="24">
        <f t="shared" si="27"/>
        <v>10217230.200000001</v>
      </c>
      <c r="N66" s="24">
        <f t="shared" si="27"/>
        <v>20062579.999999996</v>
      </c>
      <c r="O66" s="24">
        <f t="shared" si="27"/>
        <v>68241.100000000006</v>
      </c>
      <c r="P66" s="24">
        <f>SUM(K66:O66)</f>
        <v>35314270.599999994</v>
      </c>
      <c r="R66" s="24">
        <f>P66+Q66</f>
        <v>35314270.599999994</v>
      </c>
    </row>
    <row r="67" spans="1:18" ht="24.75" customHeight="1">
      <c r="C67" s="24">
        <v>2170880.6</v>
      </c>
      <c r="D67" s="24"/>
      <c r="E67" s="24">
        <v>429963.5</v>
      </c>
      <c r="F67" s="24">
        <f>SUM(A67:E67)</f>
        <v>2600844.1</v>
      </c>
      <c r="G67" s="24"/>
      <c r="H67" s="24">
        <f>F67+G67</f>
        <v>2600844.1</v>
      </c>
      <c r="I67" s="28" t="s">
        <v>58</v>
      </c>
      <c r="J67" s="29" t="s">
        <v>60</v>
      </c>
      <c r="N67" s="24">
        <v>2600844.1</v>
      </c>
    </row>
    <row r="68" spans="1:18" ht="23.25">
      <c r="A68" s="30">
        <f>K66+K67-A67</f>
        <v>4182364.9999999963</v>
      </c>
      <c r="B68" s="30">
        <f>L66+L67-B67</f>
        <v>783854.29999999981</v>
      </c>
      <c r="C68" s="30">
        <f>M66+M67-C67</f>
        <v>8046349.6000000015</v>
      </c>
      <c r="D68" s="30">
        <f>N66+N67-D67</f>
        <v>22663424.099999998</v>
      </c>
      <c r="E68" s="30">
        <f>O66+O67-E67</f>
        <v>-361722.4</v>
      </c>
      <c r="F68" s="30">
        <f>SUM(A68:E68)</f>
        <v>35314270.600000001</v>
      </c>
      <c r="G68" s="24"/>
      <c r="H68" s="24">
        <f>F68+G68</f>
        <v>35314270.600000001</v>
      </c>
      <c r="I68" s="33" t="s">
        <v>59</v>
      </c>
      <c r="J68" s="35" t="s">
        <v>61</v>
      </c>
    </row>
    <row r="69" spans="1:18" ht="15" customHeight="1">
      <c r="A69" s="98" t="s">
        <v>62</v>
      </c>
      <c r="B69" s="82"/>
      <c r="C69" s="82"/>
      <c r="D69" s="82"/>
      <c r="E69" s="82"/>
      <c r="F69" s="82"/>
      <c r="G69" s="82"/>
      <c r="H69" s="82"/>
      <c r="I69" s="82"/>
      <c r="J69" s="82"/>
      <c r="K69" s="82"/>
      <c r="L69" s="82"/>
      <c r="M69" s="82"/>
      <c r="N69" s="82"/>
      <c r="O69" s="82"/>
      <c r="P69" s="82"/>
      <c r="Q69" s="82"/>
      <c r="R69" s="99"/>
    </row>
    <row r="70" spans="1:18" ht="15" customHeight="1">
      <c r="A70" s="86" t="s">
        <v>2</v>
      </c>
      <c r="B70" s="86"/>
      <c r="C70" s="86"/>
      <c r="D70" s="86"/>
      <c r="E70" s="86"/>
      <c r="F70" s="86"/>
      <c r="G70" s="86"/>
      <c r="H70" s="86"/>
      <c r="I70" s="86"/>
      <c r="J70" s="90" t="s">
        <v>16</v>
      </c>
      <c r="K70" s="90"/>
      <c r="L70" s="90"/>
      <c r="M70" s="90"/>
      <c r="N70" s="90"/>
      <c r="O70" s="90"/>
      <c r="P70" s="90"/>
      <c r="Q70" s="90"/>
      <c r="R70" s="90"/>
    </row>
    <row r="71" spans="1:18" ht="23.25">
      <c r="I71" s="28" t="s">
        <v>47</v>
      </c>
      <c r="J71" s="29" t="s">
        <v>56</v>
      </c>
      <c r="K71" s="24">
        <f>A62</f>
        <v>4182364.9999999963</v>
      </c>
      <c r="L71" s="24">
        <f t="shared" ref="L71:O71" si="28">B62</f>
        <v>783854.29999999981</v>
      </c>
      <c r="M71" s="24">
        <f t="shared" si="28"/>
        <v>10217230.200000001</v>
      </c>
      <c r="N71" s="24">
        <f t="shared" si="28"/>
        <v>20062579.999999996</v>
      </c>
      <c r="O71" s="24">
        <f t="shared" si="28"/>
        <v>68241.100000000006</v>
      </c>
      <c r="P71" s="24">
        <f>SUM(K71:O71)</f>
        <v>35314270.599999994</v>
      </c>
      <c r="R71" s="24">
        <f>P71+Q71</f>
        <v>35314270.599999994</v>
      </c>
    </row>
    <row r="72" spans="1:18" ht="45.75">
      <c r="B72" s="24">
        <v>320331.09999999998</v>
      </c>
      <c r="F72" s="24">
        <f>SUM(A72:E72)</f>
        <v>320331.09999999998</v>
      </c>
      <c r="G72" s="24"/>
      <c r="H72" s="24">
        <f>F72+G72</f>
        <v>320331.09999999998</v>
      </c>
      <c r="I72" s="28" t="s">
        <v>63</v>
      </c>
      <c r="J72" s="29" t="s">
        <v>66</v>
      </c>
      <c r="N72" s="24">
        <v>320331.09999999998</v>
      </c>
      <c r="P72" s="24">
        <f t="shared" ref="P72" si="29">SUM(K72:O72)</f>
        <v>320331.09999999998</v>
      </c>
      <c r="R72" s="24">
        <f t="shared" ref="R72" si="30">P72+Q72</f>
        <v>320331.09999999998</v>
      </c>
    </row>
    <row r="73" spans="1:18" ht="23.25">
      <c r="C73" s="24">
        <v>4241218.0999999996</v>
      </c>
      <c r="D73" s="24">
        <v>18805873.899999999</v>
      </c>
      <c r="E73" s="24">
        <v>429963.5</v>
      </c>
      <c r="F73" s="24">
        <f>SUM(A73:E73)</f>
        <v>23477055.5</v>
      </c>
      <c r="G73" s="24"/>
      <c r="H73" s="24">
        <f>F73+G73</f>
        <v>23477055.5</v>
      </c>
      <c r="I73" s="28" t="s">
        <v>64</v>
      </c>
      <c r="J73" s="29" t="s">
        <v>67</v>
      </c>
      <c r="P73" s="24"/>
      <c r="R73" s="24"/>
    </row>
    <row r="74" spans="1:18">
      <c r="A74" s="30">
        <f>K71+K72-A72-A73</f>
        <v>4182364.9999999963</v>
      </c>
      <c r="B74" s="30">
        <f>L71+L72-B72-B73</f>
        <v>463523.19999999984</v>
      </c>
      <c r="C74" s="30">
        <f>M71+M72-C72-C73</f>
        <v>5976012.1000000015</v>
      </c>
      <c r="D74" s="30">
        <f>N71+N72-D72-D73</f>
        <v>1577037.1999999993</v>
      </c>
      <c r="E74" s="30">
        <f>O71+O72-E72-E73</f>
        <v>-361722.4</v>
      </c>
      <c r="F74" s="30">
        <f>SUM(A74:E74)</f>
        <v>11837215.099999996</v>
      </c>
      <c r="G74" s="24"/>
      <c r="H74" s="30">
        <f>F74+G74</f>
        <v>11837215.099999996</v>
      </c>
      <c r="I74" s="28" t="s">
        <v>65</v>
      </c>
      <c r="J74" s="35" t="s">
        <v>68</v>
      </c>
    </row>
    <row r="75" spans="1:18">
      <c r="A75" s="30">
        <f>A74-A81</f>
        <v>246599.99999999627</v>
      </c>
      <c r="B75" s="30">
        <f t="shared" ref="B75:E75" si="31">B74-B81</f>
        <v>415651.09999999986</v>
      </c>
      <c r="C75" s="30">
        <f t="shared" si="31"/>
        <v>5581081.5000000019</v>
      </c>
      <c r="D75" s="30">
        <f t="shared" si="31"/>
        <v>1104288.7999999993</v>
      </c>
      <c r="E75" s="30">
        <f t="shared" si="31"/>
        <v>-379777</v>
      </c>
      <c r="F75" s="30">
        <f>SUM(A75:E75)</f>
        <v>6967844.3999999966</v>
      </c>
      <c r="G75" s="24"/>
      <c r="H75" s="30">
        <f>F75+G75</f>
        <v>6967844.3999999966</v>
      </c>
      <c r="I75" s="33" t="s">
        <v>127</v>
      </c>
      <c r="J75" s="35" t="s">
        <v>134</v>
      </c>
    </row>
    <row r="76" spans="1:18" ht="15" customHeight="1">
      <c r="A76" s="98" t="s">
        <v>94</v>
      </c>
      <c r="B76" s="82"/>
      <c r="C76" s="82"/>
      <c r="D76" s="82"/>
      <c r="E76" s="82"/>
      <c r="F76" s="82"/>
      <c r="G76" s="82"/>
      <c r="H76" s="82"/>
      <c r="I76" s="82"/>
      <c r="J76" s="82"/>
      <c r="K76" s="82"/>
      <c r="L76" s="82"/>
      <c r="M76" s="82"/>
      <c r="N76" s="82"/>
      <c r="O76" s="82"/>
      <c r="P76" s="82"/>
      <c r="Q76" s="82"/>
      <c r="R76" s="99"/>
    </row>
    <row r="77" spans="1:18" ht="15" customHeight="1">
      <c r="A77" s="86" t="s">
        <v>96</v>
      </c>
      <c r="B77" s="86"/>
      <c r="C77" s="86"/>
      <c r="D77" s="86"/>
      <c r="E77" s="86"/>
      <c r="F77" s="86"/>
      <c r="G77" s="86"/>
      <c r="H77" s="86"/>
      <c r="I77" s="86"/>
      <c r="J77" s="90" t="s">
        <v>95</v>
      </c>
      <c r="K77" s="90"/>
      <c r="L77" s="90"/>
      <c r="M77" s="90"/>
      <c r="N77" s="90"/>
      <c r="O77" s="90"/>
      <c r="P77" s="90"/>
      <c r="Q77" s="90"/>
      <c r="R77" s="90"/>
    </row>
    <row r="78" spans="1:18">
      <c r="I78" s="28" t="s">
        <v>65</v>
      </c>
      <c r="J78" s="29" t="s">
        <v>68</v>
      </c>
      <c r="K78" s="24">
        <f>A74</f>
        <v>4182364.9999999963</v>
      </c>
      <c r="L78" s="24">
        <f t="shared" ref="L78:O78" si="32">B74</f>
        <v>463523.19999999984</v>
      </c>
      <c r="M78" s="24">
        <f t="shared" si="32"/>
        <v>5976012.1000000015</v>
      </c>
      <c r="N78" s="24">
        <f t="shared" si="32"/>
        <v>1577037.1999999993</v>
      </c>
      <c r="O78" s="24">
        <f t="shared" si="32"/>
        <v>-361722.4</v>
      </c>
      <c r="P78" s="24">
        <f>SUM(K78:O78)</f>
        <v>11837215.099999996</v>
      </c>
      <c r="R78" s="24">
        <f>P78+Q78</f>
        <v>11837215.099999996</v>
      </c>
    </row>
    <row r="79" spans="1:18">
      <c r="A79" s="24">
        <f>A80+A82</f>
        <v>8386549.7000000002</v>
      </c>
      <c r="B79" s="24">
        <f t="shared" ref="B79:E79" si="33">B80+B82</f>
        <v>138866.1</v>
      </c>
      <c r="C79" s="24">
        <f t="shared" si="33"/>
        <v>1080896.3</v>
      </c>
      <c r="D79" s="24">
        <f t="shared" si="33"/>
        <v>613487</v>
      </c>
      <c r="E79" s="24">
        <f t="shared" si="33"/>
        <v>12696.3</v>
      </c>
      <c r="F79" s="24">
        <f>SUM(A79:E79)</f>
        <v>10232495.400000002</v>
      </c>
      <c r="H79" s="24">
        <f>F79+G79</f>
        <v>10232495.400000002</v>
      </c>
      <c r="I79" s="28" t="s">
        <v>114</v>
      </c>
      <c r="J79" s="29" t="s">
        <v>115</v>
      </c>
      <c r="K79" s="24"/>
      <c r="L79" s="24"/>
      <c r="M79" s="24"/>
      <c r="N79" s="24"/>
      <c r="O79" s="24"/>
      <c r="P79" s="24"/>
      <c r="R79" s="24"/>
    </row>
    <row r="80" spans="1:18" ht="23.25">
      <c r="A80" s="24">
        <v>6699546.7000000002</v>
      </c>
      <c r="B80" s="24">
        <v>138866.1</v>
      </c>
      <c r="C80" s="24">
        <v>1087891</v>
      </c>
      <c r="D80" s="24">
        <v>613487</v>
      </c>
      <c r="E80" s="24">
        <v>12696.3</v>
      </c>
      <c r="F80" s="24">
        <f t="shared" ref="F80:F82" si="34">SUM(A80:E80)</f>
        <v>8552487.1000000015</v>
      </c>
      <c r="G80" s="24"/>
      <c r="H80" s="24">
        <f>F80+G80</f>
        <v>8552487.1000000015</v>
      </c>
      <c r="I80" s="28" t="s">
        <v>71</v>
      </c>
      <c r="J80" s="29" t="s">
        <v>74</v>
      </c>
      <c r="K80" s="24"/>
      <c r="L80" s="24"/>
      <c r="M80" s="24"/>
      <c r="N80" s="24"/>
      <c r="O80" s="24"/>
      <c r="P80" s="24"/>
      <c r="R80" s="24"/>
    </row>
    <row r="81" spans="1:19" ht="23.25">
      <c r="A81" s="24">
        <v>3935765</v>
      </c>
      <c r="B81" s="24">
        <v>47872.1</v>
      </c>
      <c r="C81" s="24">
        <v>394930.6</v>
      </c>
      <c r="D81" s="24">
        <v>472748.4</v>
      </c>
      <c r="E81" s="24">
        <v>18054.599999999999</v>
      </c>
      <c r="F81" s="24">
        <f t="shared" si="34"/>
        <v>4869370.7</v>
      </c>
      <c r="G81" s="24"/>
      <c r="H81" s="24">
        <f t="shared" ref="H81:H82" si="35">F81+G81</f>
        <v>4869370.7</v>
      </c>
      <c r="I81" s="28" t="s">
        <v>110</v>
      </c>
      <c r="J81" s="29" t="s">
        <v>111</v>
      </c>
      <c r="K81" s="24"/>
      <c r="L81" s="24"/>
      <c r="M81" s="24"/>
      <c r="N81" s="24"/>
      <c r="O81" s="24"/>
      <c r="P81" s="24"/>
      <c r="R81" s="24"/>
    </row>
    <row r="82" spans="1:19" ht="34.5">
      <c r="A82" s="24">
        <v>1687003</v>
      </c>
      <c r="B82" s="24">
        <v>0</v>
      </c>
      <c r="C82" s="24">
        <v>-6994.7</v>
      </c>
      <c r="D82" s="24">
        <v>0</v>
      </c>
      <c r="E82" s="24">
        <v>0</v>
      </c>
      <c r="F82" s="24">
        <f t="shared" si="34"/>
        <v>1680008.3</v>
      </c>
      <c r="G82" s="24"/>
      <c r="H82" s="24">
        <f t="shared" si="35"/>
        <v>1680008.3</v>
      </c>
      <c r="I82" s="28" t="s">
        <v>116</v>
      </c>
      <c r="J82" s="29" t="s">
        <v>75</v>
      </c>
      <c r="K82" s="24"/>
      <c r="L82" s="24"/>
      <c r="M82" s="24"/>
      <c r="N82" s="24"/>
      <c r="O82" s="24"/>
      <c r="P82" s="24"/>
      <c r="R82" s="24"/>
    </row>
    <row r="83" spans="1:19" ht="23.25">
      <c r="F83" s="24"/>
      <c r="G83" s="24"/>
      <c r="H83" s="24"/>
      <c r="I83" s="28" t="s">
        <v>69</v>
      </c>
      <c r="J83" s="29" t="s">
        <v>117</v>
      </c>
      <c r="K83" s="24">
        <v>5514.9</v>
      </c>
      <c r="L83" s="24">
        <v>0</v>
      </c>
      <c r="M83" s="24">
        <v>904.5</v>
      </c>
      <c r="N83" s="24">
        <v>0</v>
      </c>
      <c r="O83" s="24">
        <v>0</v>
      </c>
      <c r="P83" s="24">
        <f>SUM(K83:O83)</f>
        <v>6419.4</v>
      </c>
      <c r="Q83" s="24">
        <v>1268</v>
      </c>
      <c r="R83" s="24">
        <f>P83+Q83</f>
        <v>7687.4</v>
      </c>
    </row>
    <row r="84" spans="1:19" ht="23.25">
      <c r="I84" s="28" t="s">
        <v>70</v>
      </c>
      <c r="J84" s="29" t="s">
        <v>118</v>
      </c>
      <c r="K84" s="24">
        <v>1268</v>
      </c>
      <c r="L84" s="24">
        <v>0</v>
      </c>
      <c r="M84" s="24">
        <v>0</v>
      </c>
      <c r="N84" s="24">
        <v>0</v>
      </c>
      <c r="O84" s="24">
        <v>0</v>
      </c>
      <c r="P84" s="24">
        <f>SUM(K84:O84)</f>
        <v>1268</v>
      </c>
      <c r="Q84" s="24">
        <v>6419.4</v>
      </c>
      <c r="R84" s="24">
        <f>P84+Q84</f>
        <v>7687.4</v>
      </c>
      <c r="S84" s="3"/>
    </row>
    <row r="85" spans="1:19" ht="45.75">
      <c r="I85" s="28"/>
      <c r="J85" s="35" t="s">
        <v>119</v>
      </c>
      <c r="K85" s="24">
        <f>K78+K83-K84</f>
        <v>4186611.8999999962</v>
      </c>
      <c r="L85" s="24">
        <f t="shared" ref="L85:O85" si="36">L78+L83-L84</f>
        <v>463523.19999999984</v>
      </c>
      <c r="M85" s="24">
        <f t="shared" si="36"/>
        <v>5976916.6000000015</v>
      </c>
      <c r="N85" s="24">
        <f t="shared" si="36"/>
        <v>1577037.1999999993</v>
      </c>
      <c r="O85" s="24">
        <f t="shared" si="36"/>
        <v>-361722.4</v>
      </c>
      <c r="P85" s="24">
        <f>SUM(K85:O85)</f>
        <v>11842366.499999996</v>
      </c>
      <c r="R85" s="24">
        <f>P85+Q85</f>
        <v>11842366.499999996</v>
      </c>
    </row>
    <row r="86" spans="1:19" s="2" customFormat="1" ht="23.25">
      <c r="A86" s="37">
        <f>K85-A79</f>
        <v>-4199937.8000000045</v>
      </c>
      <c r="B86" s="37">
        <f>L85-B79</f>
        <v>324657.09999999986</v>
      </c>
      <c r="C86" s="37">
        <f>M85-C79</f>
        <v>4896020.3000000017</v>
      </c>
      <c r="D86" s="37">
        <f>N85-D79</f>
        <v>963550.19999999925</v>
      </c>
      <c r="E86" s="37">
        <f>O85-E79</f>
        <v>-374418.7</v>
      </c>
      <c r="F86" s="37">
        <f>SUM(A86:E86)-F22</f>
        <v>1083733.6000000054</v>
      </c>
      <c r="G86" s="37">
        <f>Q17-G14+Q45-G45+Q48-G48+Q54-G54+Q83-Q84</f>
        <v>-1083733.6000000015</v>
      </c>
      <c r="H86" s="37">
        <f>F86+G86</f>
        <v>3.9581209421157837E-9</v>
      </c>
      <c r="I86" s="38" t="s">
        <v>73</v>
      </c>
      <c r="J86" s="39" t="s">
        <v>76</v>
      </c>
      <c r="K86" s="46"/>
      <c r="L86" s="46"/>
      <c r="M86" s="46"/>
      <c r="N86" s="46"/>
      <c r="O86" s="46"/>
      <c r="P86" s="46"/>
      <c r="Q86" s="40"/>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A25" sqref="A25:R25"/>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5.570312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143</v>
      </c>
    </row>
    <row r="3" spans="1:19" ht="47.25" customHeight="1">
      <c r="A3" s="23" t="s">
        <v>5</v>
      </c>
      <c r="B3" s="23" t="s">
        <v>6</v>
      </c>
      <c r="C3" s="23" t="s">
        <v>7</v>
      </c>
      <c r="D3" s="23" t="s">
        <v>8</v>
      </c>
      <c r="E3" s="23" t="s">
        <v>109</v>
      </c>
      <c r="F3" s="23" t="s">
        <v>122</v>
      </c>
      <c r="G3" s="23" t="s">
        <v>92</v>
      </c>
      <c r="H3" s="92" t="s">
        <v>104</v>
      </c>
      <c r="I3" s="92" t="s">
        <v>120</v>
      </c>
      <c r="J3" s="92"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3"/>
      <c r="J4" s="93"/>
      <c r="K4" s="23" t="s">
        <v>9</v>
      </c>
      <c r="L4" s="23" t="s">
        <v>10</v>
      </c>
      <c r="M4" s="23" t="s">
        <v>11</v>
      </c>
      <c r="N4" s="23" t="s">
        <v>12</v>
      </c>
      <c r="O4" s="23" t="s">
        <v>13</v>
      </c>
      <c r="P4" s="23" t="s">
        <v>14</v>
      </c>
      <c r="Q4" s="23" t="s">
        <v>93</v>
      </c>
      <c r="R4" s="93"/>
    </row>
    <row r="5" spans="1:19">
      <c r="A5" s="100" t="s">
        <v>91</v>
      </c>
      <c r="B5" s="101"/>
      <c r="C5" s="101"/>
      <c r="D5" s="101"/>
      <c r="E5" s="101"/>
      <c r="F5" s="101"/>
      <c r="G5" s="101"/>
      <c r="H5" s="101"/>
      <c r="I5" s="101"/>
      <c r="J5" s="101"/>
      <c r="K5" s="101"/>
      <c r="L5" s="101"/>
      <c r="M5" s="101"/>
      <c r="N5" s="101"/>
      <c r="O5" s="101"/>
      <c r="P5" s="101"/>
      <c r="Q5" s="101"/>
      <c r="R5" s="102"/>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42460705.200000003</v>
      </c>
      <c r="L7" s="24">
        <f t="shared" ref="L7:O7" si="0">L27</f>
        <v>1332680.3999999999</v>
      </c>
      <c r="M7" s="24">
        <f t="shared" si="0"/>
        <v>3688786.8</v>
      </c>
      <c r="N7" s="24">
        <f t="shared" si="0"/>
        <v>8338241</v>
      </c>
      <c r="O7" s="24">
        <f t="shared" si="0"/>
        <v>340468.9</v>
      </c>
      <c r="P7" s="24">
        <f>SUM(K7:O7)</f>
        <v>56160882.299999997</v>
      </c>
      <c r="Q7" s="24"/>
      <c r="R7" s="24">
        <f>P7+Q7</f>
        <v>56160882.299999997</v>
      </c>
      <c r="S7" s="5"/>
    </row>
    <row r="8" spans="1:19">
      <c r="A8" s="24">
        <f>A28</f>
        <v>18399284.300000001</v>
      </c>
      <c r="B8" s="24">
        <f>B28</f>
        <v>346136.9</v>
      </c>
      <c r="C8" s="24">
        <f>C28</f>
        <v>2155501.5</v>
      </c>
      <c r="D8" s="24">
        <f>D28</f>
        <v>2202461.1</v>
      </c>
      <c r="E8" s="24">
        <f>E28</f>
        <v>160897.5</v>
      </c>
      <c r="F8" s="24">
        <f>SUM(A8:E8)</f>
        <v>23264281.300000001</v>
      </c>
      <c r="G8" s="24"/>
      <c r="H8" s="24">
        <f t="shared" ref="H8:H16" si="1">F8+G8</f>
        <v>23264281.300000001</v>
      </c>
      <c r="I8" s="25" t="s">
        <v>29</v>
      </c>
      <c r="J8" s="26" t="s">
        <v>3</v>
      </c>
      <c r="K8" s="24"/>
      <c r="L8" s="24"/>
      <c r="M8" s="24"/>
      <c r="N8" s="24"/>
      <c r="O8" s="24"/>
      <c r="P8" s="24"/>
      <c r="Q8" s="24"/>
      <c r="R8" s="24"/>
      <c r="S8" s="5"/>
    </row>
    <row r="9" spans="1:19" ht="23.25">
      <c r="A9" s="24"/>
      <c r="B9" s="24"/>
      <c r="C9" s="24">
        <f t="shared" ref="C9:E9" si="2">C10+C11</f>
        <v>3662309.2</v>
      </c>
      <c r="D9" s="24">
        <f t="shared" si="2"/>
        <v>17616589.199999999</v>
      </c>
      <c r="E9" s="24">
        <f t="shared" si="2"/>
        <v>345696.5</v>
      </c>
      <c r="F9" s="24">
        <f t="shared" ref="F9:F13" si="3">SUM(A9:E9)</f>
        <v>21624594.899999999</v>
      </c>
      <c r="G9" s="24"/>
      <c r="H9" s="24">
        <f t="shared" si="1"/>
        <v>21624594.899999999</v>
      </c>
      <c r="I9" s="25" t="s">
        <v>64</v>
      </c>
      <c r="J9" s="26" t="s">
        <v>67</v>
      </c>
      <c r="K9" s="24"/>
      <c r="L9" s="24"/>
      <c r="M9" s="24"/>
      <c r="N9" s="24"/>
      <c r="O9" s="24"/>
      <c r="P9" s="24"/>
      <c r="Q9" s="24"/>
      <c r="R9" s="24"/>
    </row>
    <row r="10" spans="1:19" ht="24.75" customHeight="1">
      <c r="A10" s="24"/>
      <c r="B10" s="24"/>
      <c r="C10" s="24">
        <v>1939108.3000000003</v>
      </c>
      <c r="D10" s="24">
        <v>17616589.199999999</v>
      </c>
      <c r="E10" s="24">
        <v>345696.5</v>
      </c>
      <c r="F10" s="24">
        <f t="shared" si="3"/>
        <v>19901394</v>
      </c>
      <c r="G10" s="24"/>
      <c r="H10" s="24">
        <f t="shared" si="1"/>
        <v>19901394</v>
      </c>
      <c r="I10" s="25"/>
      <c r="J10" s="26" t="s">
        <v>97</v>
      </c>
      <c r="K10" s="24"/>
      <c r="L10" s="24"/>
      <c r="M10" s="24"/>
      <c r="N10" s="24"/>
      <c r="O10" s="24"/>
      <c r="P10" s="24"/>
      <c r="Q10" s="24"/>
      <c r="R10" s="24"/>
    </row>
    <row r="11" spans="1:19" ht="23.25">
      <c r="A11" s="24"/>
      <c r="B11" s="24"/>
      <c r="C11" s="24">
        <v>1723200.9</v>
      </c>
      <c r="D11" s="24"/>
      <c r="E11" s="24"/>
      <c r="F11" s="24">
        <f t="shared" si="3"/>
        <v>1723200.9</v>
      </c>
      <c r="G11" s="24"/>
      <c r="H11" s="24">
        <f t="shared" si="1"/>
        <v>1723200.9</v>
      </c>
      <c r="I11" s="25"/>
      <c r="J11" s="26" t="s">
        <v>98</v>
      </c>
      <c r="K11" s="24"/>
      <c r="L11" s="24"/>
      <c r="M11" s="24"/>
      <c r="N11" s="24"/>
      <c r="O11" s="24"/>
      <c r="P11" s="24"/>
      <c r="Q11" s="24"/>
      <c r="R11" s="24"/>
    </row>
    <row r="12" spans="1:19" ht="23.25">
      <c r="A12" s="24">
        <f>A80</f>
        <v>6424485.5999999996</v>
      </c>
      <c r="B12" s="24">
        <f>B80</f>
        <v>112430.6</v>
      </c>
      <c r="C12" s="24">
        <f>C80</f>
        <v>832027.8</v>
      </c>
      <c r="D12" s="24">
        <f>D80</f>
        <v>497860.9</v>
      </c>
      <c r="E12" s="24">
        <f>E80</f>
        <v>10569.4</v>
      </c>
      <c r="F12" s="24">
        <f t="shared" si="3"/>
        <v>7877374.2999999998</v>
      </c>
      <c r="G12" s="24"/>
      <c r="H12" s="24">
        <f t="shared" si="1"/>
        <v>7877374.2999999998</v>
      </c>
      <c r="I12" s="25" t="s">
        <v>71</v>
      </c>
      <c r="J12" s="26" t="s">
        <v>74</v>
      </c>
      <c r="K12" s="24"/>
      <c r="L12" s="24"/>
      <c r="M12" s="24"/>
      <c r="N12" s="24"/>
      <c r="O12" s="24"/>
      <c r="P12" s="24"/>
      <c r="Q12" s="24"/>
      <c r="R12" s="24"/>
    </row>
    <row r="13" spans="1:19" ht="34.5">
      <c r="A13" s="24">
        <f>A82</f>
        <v>975182</v>
      </c>
      <c r="B13" s="24">
        <f>B82</f>
        <v>0</v>
      </c>
      <c r="C13" s="24">
        <f>C82</f>
        <v>-7737.9</v>
      </c>
      <c r="D13" s="24">
        <f>D82</f>
        <v>0</v>
      </c>
      <c r="E13" s="24">
        <f>E82</f>
        <v>0</v>
      </c>
      <c r="F13" s="24">
        <f t="shared" si="3"/>
        <v>967444.1</v>
      </c>
      <c r="G13" s="24"/>
      <c r="H13" s="24">
        <f t="shared" si="1"/>
        <v>967444.1</v>
      </c>
      <c r="I13" s="25" t="s">
        <v>72</v>
      </c>
      <c r="J13" s="26" t="s">
        <v>75</v>
      </c>
      <c r="K13" s="24"/>
      <c r="L13" s="24"/>
      <c r="M13" s="24"/>
      <c r="N13" s="24"/>
      <c r="O13" s="24"/>
      <c r="P13" s="24"/>
      <c r="Q13" s="24"/>
      <c r="R13" s="24"/>
    </row>
    <row r="14" spans="1:19">
      <c r="A14" s="24"/>
      <c r="B14" s="24"/>
      <c r="C14" s="24"/>
      <c r="D14" s="24"/>
      <c r="E14" s="24"/>
      <c r="F14" s="24"/>
      <c r="G14" s="24">
        <f>SUM(G15:G16)</f>
        <v>13901757.1</v>
      </c>
      <c r="H14" s="24">
        <f t="shared" si="1"/>
        <v>13901757.1</v>
      </c>
      <c r="I14" s="25" t="s">
        <v>82</v>
      </c>
      <c r="J14" s="26" t="s">
        <v>89</v>
      </c>
      <c r="K14" s="24"/>
      <c r="L14" s="24"/>
      <c r="M14" s="24"/>
      <c r="N14" s="24"/>
      <c r="O14" s="24"/>
      <c r="P14" s="24"/>
      <c r="Q14" s="24"/>
      <c r="R14" s="24"/>
    </row>
    <row r="15" spans="1:19">
      <c r="A15" s="24"/>
      <c r="B15" s="24"/>
      <c r="C15" s="24"/>
      <c r="D15" s="24"/>
      <c r="E15" s="24"/>
      <c r="F15" s="24"/>
      <c r="G15" s="24">
        <v>13022032.9</v>
      </c>
      <c r="H15" s="24">
        <f t="shared" si="1"/>
        <v>13022032.9</v>
      </c>
      <c r="I15" s="25" t="s">
        <v>83</v>
      </c>
      <c r="J15" s="26" t="s">
        <v>107</v>
      </c>
      <c r="K15" s="24"/>
      <c r="L15" s="24"/>
      <c r="M15" s="24"/>
      <c r="N15" s="24"/>
      <c r="O15" s="24"/>
      <c r="P15" s="24"/>
      <c r="Q15" s="24"/>
      <c r="R15" s="24"/>
    </row>
    <row r="16" spans="1:19">
      <c r="A16" s="24"/>
      <c r="B16" s="24"/>
      <c r="C16" s="24"/>
      <c r="D16" s="24"/>
      <c r="E16" s="24"/>
      <c r="F16" s="24"/>
      <c r="G16" s="24">
        <v>879724.2</v>
      </c>
      <c r="H16" s="24">
        <f t="shared" si="1"/>
        <v>879724.2</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9644344.5999999996</v>
      </c>
      <c r="R17" s="24">
        <f>P17+Q17</f>
        <v>9644344.5999999996</v>
      </c>
    </row>
    <row r="18" spans="1:18">
      <c r="A18" s="24"/>
      <c r="B18" s="24"/>
      <c r="C18" s="24"/>
      <c r="D18" s="24"/>
      <c r="E18" s="24"/>
      <c r="F18" s="24"/>
      <c r="G18" s="24"/>
      <c r="H18" s="24"/>
      <c r="I18" s="25" t="s">
        <v>80</v>
      </c>
      <c r="J18" s="26" t="s">
        <v>105</v>
      </c>
      <c r="K18" s="24"/>
      <c r="L18" s="24"/>
      <c r="M18" s="24"/>
      <c r="N18" s="24"/>
      <c r="O18" s="24"/>
      <c r="P18" s="24"/>
      <c r="Q18" s="24">
        <v>7747350.2999999998</v>
      </c>
      <c r="R18" s="24">
        <f>P18+Q18</f>
        <v>7747350.2999999998</v>
      </c>
    </row>
    <row r="19" spans="1:18">
      <c r="A19" s="24"/>
      <c r="B19" s="24"/>
      <c r="C19" s="24"/>
      <c r="D19" s="24"/>
      <c r="E19" s="24"/>
      <c r="F19" s="24"/>
      <c r="G19" s="24"/>
      <c r="H19" s="24"/>
      <c r="I19" s="25" t="s">
        <v>81</v>
      </c>
      <c r="J19" s="26" t="s">
        <v>106</v>
      </c>
      <c r="K19" s="24"/>
      <c r="L19" s="24"/>
      <c r="M19" s="24"/>
      <c r="N19" s="24"/>
      <c r="O19" s="24"/>
      <c r="P19" s="24"/>
      <c r="Q19" s="24">
        <v>1896994.3</v>
      </c>
      <c r="R19" s="24">
        <f>P19+Q19</f>
        <v>1896994.3</v>
      </c>
    </row>
    <row r="20" spans="1:18">
      <c r="A20" s="24"/>
      <c r="B20" s="24"/>
      <c r="C20" s="24"/>
      <c r="D20" s="24"/>
      <c r="E20" s="24"/>
      <c r="F20" s="24"/>
      <c r="G20" s="24"/>
      <c r="H20" s="24"/>
      <c r="I20" s="25" t="s">
        <v>77</v>
      </c>
      <c r="J20" s="26" t="s">
        <v>86</v>
      </c>
      <c r="K20" s="24"/>
      <c r="L20" s="24"/>
      <c r="M20" s="24"/>
      <c r="N20" s="24"/>
      <c r="O20" s="24"/>
      <c r="P20" s="24">
        <v>3193949.1</v>
      </c>
      <c r="Q20" s="24"/>
      <c r="R20" s="24">
        <f t="shared" ref="R20:R21" si="4">P20+Q20</f>
        <v>3193949.1</v>
      </c>
    </row>
    <row r="21" spans="1:18">
      <c r="A21" s="24"/>
      <c r="B21" s="24"/>
      <c r="C21" s="24"/>
      <c r="D21" s="24"/>
      <c r="E21" s="24"/>
      <c r="F21" s="24"/>
      <c r="G21" s="24"/>
      <c r="H21" s="24"/>
      <c r="I21" s="25" t="s">
        <v>78</v>
      </c>
      <c r="J21" s="26" t="s">
        <v>87</v>
      </c>
      <c r="K21" s="24"/>
      <c r="L21" s="24"/>
      <c r="M21" s="24"/>
      <c r="N21" s="24"/>
      <c r="O21" s="24"/>
      <c r="P21" s="24">
        <v>91525</v>
      </c>
      <c r="Q21" s="24"/>
      <c r="R21" s="24">
        <f t="shared" si="4"/>
        <v>91525</v>
      </c>
    </row>
    <row r="22" spans="1:18">
      <c r="A22" s="24"/>
      <c r="B22" s="24"/>
      <c r="C22" s="24"/>
      <c r="D22" s="24"/>
      <c r="E22" s="24"/>
      <c r="F22" s="24">
        <f>R7+R20-R21+R17-H8-H9-H12-H13-H14</f>
        <v>1272199.3000000045</v>
      </c>
      <c r="G22" s="24"/>
      <c r="H22" s="24">
        <f t="shared" ref="H22" si="5">F22+G22</f>
        <v>1272199.3000000045</v>
      </c>
      <c r="I22" s="25"/>
      <c r="J22" s="26" t="s">
        <v>90</v>
      </c>
      <c r="K22" s="24"/>
      <c r="L22" s="24"/>
      <c r="M22" s="24"/>
      <c r="N22" s="24"/>
      <c r="O22" s="24"/>
      <c r="P22" s="24"/>
      <c r="Q22" s="24"/>
      <c r="R22" s="24"/>
    </row>
    <row r="23" spans="1:18">
      <c r="A23" s="24"/>
      <c r="B23" s="24"/>
      <c r="C23" s="24"/>
      <c r="D23" s="24"/>
      <c r="E23" s="24"/>
      <c r="F23" s="30">
        <f>R7-H8+R20-R21</f>
        <v>35999025.099999994</v>
      </c>
      <c r="G23" s="30"/>
      <c r="H23" s="30">
        <f>F23</f>
        <v>35999025.099999994</v>
      </c>
      <c r="I23" s="25"/>
      <c r="J23" s="31" t="s">
        <v>129</v>
      </c>
      <c r="K23" s="24"/>
      <c r="L23" s="24"/>
      <c r="M23" s="24"/>
      <c r="N23" s="24"/>
      <c r="O23" s="24"/>
      <c r="P23" s="24"/>
      <c r="Q23" s="24"/>
      <c r="R23" s="24"/>
    </row>
    <row r="24" spans="1:18">
      <c r="A24" s="24"/>
      <c r="B24" s="24"/>
      <c r="C24" s="24"/>
      <c r="D24" s="24"/>
      <c r="E24" s="24"/>
      <c r="F24" s="30">
        <f>F23-H81</f>
        <v>31646265.199999996</v>
      </c>
      <c r="G24" s="30"/>
      <c r="H24" s="30">
        <f>F24</f>
        <v>31646265.199999996</v>
      </c>
      <c r="I24" s="25"/>
      <c r="J24" s="31" t="s">
        <v>130</v>
      </c>
      <c r="K24" s="24"/>
      <c r="L24" s="24"/>
      <c r="M24" s="24"/>
      <c r="N24" s="24"/>
      <c r="O24" s="24"/>
      <c r="P24" s="24"/>
      <c r="Q24" s="24"/>
      <c r="R24" s="24"/>
    </row>
    <row r="25" spans="1:18">
      <c r="A25" s="100" t="s">
        <v>0</v>
      </c>
      <c r="B25" s="101"/>
      <c r="C25" s="101"/>
      <c r="D25" s="101"/>
      <c r="E25" s="101"/>
      <c r="F25" s="101"/>
      <c r="G25" s="101"/>
      <c r="H25" s="101"/>
      <c r="I25" s="101"/>
      <c r="J25" s="101"/>
      <c r="K25" s="101"/>
      <c r="L25" s="101"/>
      <c r="M25" s="101"/>
      <c r="N25" s="101"/>
      <c r="O25" s="101"/>
      <c r="P25" s="101"/>
      <c r="Q25" s="101"/>
      <c r="R25" s="102"/>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42460705.200000003</v>
      </c>
      <c r="L27" s="24">
        <v>1332680.3999999999</v>
      </c>
      <c r="M27" s="24">
        <v>3688786.8</v>
      </c>
      <c r="N27" s="24">
        <v>8338241</v>
      </c>
      <c r="O27" s="24">
        <v>340468.9</v>
      </c>
      <c r="P27" s="24">
        <f>SUM(K27:O27)</f>
        <v>56160882.299999997</v>
      </c>
      <c r="R27" s="24">
        <f>P27+Q27</f>
        <v>56160882.299999997</v>
      </c>
    </row>
    <row r="28" spans="1:18">
      <c r="A28" s="24">
        <v>18399284.300000001</v>
      </c>
      <c r="B28" s="24">
        <v>346136.9</v>
      </c>
      <c r="C28" s="24">
        <v>2155501.5</v>
      </c>
      <c r="D28" s="24">
        <v>2202461.1</v>
      </c>
      <c r="E28" s="24">
        <v>160897.5</v>
      </c>
      <c r="F28" s="24">
        <f>SUM(A28:E28)</f>
        <v>23264281.300000001</v>
      </c>
      <c r="G28" s="24"/>
      <c r="H28" s="24">
        <f>F28+G28</f>
        <v>23264281.300000001</v>
      </c>
      <c r="I28" s="28" t="s">
        <v>29</v>
      </c>
      <c r="J28" s="32" t="s">
        <v>3</v>
      </c>
    </row>
    <row r="29" spans="1:18" ht="22.5">
      <c r="A29" s="30">
        <f>K27-A28</f>
        <v>24061420.900000002</v>
      </c>
      <c r="B29" s="30">
        <f>L27-B28</f>
        <v>986543.49999999988</v>
      </c>
      <c r="C29" s="30">
        <f>M27-C28</f>
        <v>1533285.2999999998</v>
      </c>
      <c r="D29" s="30">
        <f>N27-D28</f>
        <v>6135779.9000000004</v>
      </c>
      <c r="E29" s="30">
        <f>O27-E28</f>
        <v>179571.40000000002</v>
      </c>
      <c r="F29" s="30">
        <f>SUM(A29:E29)</f>
        <v>32896601</v>
      </c>
      <c r="H29" s="30">
        <f>F29+G29</f>
        <v>32896601</v>
      </c>
      <c r="I29" s="33" t="s">
        <v>20</v>
      </c>
      <c r="J29" s="34" t="s">
        <v>4</v>
      </c>
    </row>
    <row r="30" spans="1:18">
      <c r="A30" s="30">
        <f>A29-A81</f>
        <v>20645619.700000003</v>
      </c>
      <c r="B30" s="30">
        <f t="shared" ref="B30:E30" si="6">B29-B81</f>
        <v>950513.69999999984</v>
      </c>
      <c r="C30" s="30">
        <f t="shared" si="6"/>
        <v>1187201.3999999999</v>
      </c>
      <c r="D30" s="30">
        <f t="shared" si="6"/>
        <v>5593317.2000000002</v>
      </c>
      <c r="E30" s="30">
        <f t="shared" si="6"/>
        <v>167189.10000000003</v>
      </c>
      <c r="F30" s="30">
        <f>SUM(A30:E30)</f>
        <v>28543841.100000001</v>
      </c>
      <c r="H30" s="30">
        <f>F30+G30</f>
        <v>28543841.100000001</v>
      </c>
      <c r="I30" s="33" t="s">
        <v>123</v>
      </c>
      <c r="J30" s="34" t="s">
        <v>128</v>
      </c>
    </row>
    <row r="31" spans="1:18">
      <c r="A31" s="100" t="s">
        <v>15</v>
      </c>
      <c r="B31" s="101"/>
      <c r="C31" s="101"/>
      <c r="D31" s="101"/>
      <c r="E31" s="101"/>
      <c r="F31" s="101"/>
      <c r="G31" s="101"/>
      <c r="H31" s="101"/>
      <c r="I31" s="101"/>
      <c r="J31" s="101"/>
      <c r="K31" s="101"/>
      <c r="L31" s="101"/>
      <c r="M31" s="101"/>
      <c r="N31" s="101"/>
      <c r="O31" s="101"/>
      <c r="P31" s="101"/>
      <c r="Q31" s="101"/>
      <c r="R31" s="102"/>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24061420.900000002</v>
      </c>
      <c r="L33" s="24">
        <f t="shared" ref="L33:O33" si="7">B29</f>
        <v>986543.49999999988</v>
      </c>
      <c r="M33" s="24">
        <f t="shared" si="7"/>
        <v>1533285.2999999998</v>
      </c>
      <c r="N33" s="24">
        <f t="shared" si="7"/>
        <v>6135779.9000000004</v>
      </c>
      <c r="O33" s="24">
        <f t="shared" si="7"/>
        <v>179571.40000000002</v>
      </c>
      <c r="P33" s="24">
        <f>SUM(K33:O33)</f>
        <v>32896601</v>
      </c>
      <c r="R33" s="24">
        <f>P33+Q33</f>
        <v>32896601</v>
      </c>
    </row>
    <row r="34" spans="1:20" ht="23.25">
      <c r="A34" s="24">
        <f>A35+A36</f>
        <v>8531685.7000000011</v>
      </c>
      <c r="B34" s="24">
        <f t="shared" ref="B34:E34" si="8">B35+B36</f>
        <v>402158</v>
      </c>
      <c r="C34" s="24">
        <f t="shared" si="8"/>
        <v>1083121.8</v>
      </c>
      <c r="D34" s="24">
        <f t="shared" si="8"/>
        <v>886159.9</v>
      </c>
      <c r="E34" s="24">
        <f t="shared" si="8"/>
        <v>157750.39999999999</v>
      </c>
      <c r="F34" s="24">
        <f>SUM(A34:E34)</f>
        <v>11060875.800000003</v>
      </c>
      <c r="G34" s="24"/>
      <c r="H34" s="24">
        <f>F34+G34</f>
        <v>11060875.800000003</v>
      </c>
      <c r="I34" s="28" t="s">
        <v>21</v>
      </c>
      <c r="J34" s="29" t="s">
        <v>17</v>
      </c>
      <c r="K34" s="24"/>
      <c r="L34" s="24"/>
      <c r="M34" s="24"/>
      <c r="N34" s="24"/>
      <c r="O34" s="24"/>
      <c r="P34" s="24"/>
    </row>
    <row r="35" spans="1:20">
      <c r="A35" s="24">
        <v>7639271.4000000004</v>
      </c>
      <c r="B35" s="24">
        <v>348590.5</v>
      </c>
      <c r="C35" s="24">
        <v>887185.1</v>
      </c>
      <c r="D35" s="24">
        <v>886159.9</v>
      </c>
      <c r="E35" s="24">
        <v>135349.79999999999</v>
      </c>
      <c r="F35" s="24">
        <f t="shared" ref="F35:F39" si="9">SUM(A35:E35)</f>
        <v>9896556.7000000011</v>
      </c>
      <c r="H35" s="24">
        <f t="shared" ref="H35:H38" si="10">F35+G35</f>
        <v>9896556.7000000011</v>
      </c>
      <c r="I35" s="28" t="s">
        <v>22</v>
      </c>
      <c r="J35" s="29" t="s">
        <v>99</v>
      </c>
    </row>
    <row r="36" spans="1:20" ht="23.25">
      <c r="A36" s="24">
        <f>A37+A38</f>
        <v>892414.3</v>
      </c>
      <c r="B36" s="24">
        <f t="shared" ref="B36:E36" si="11">B37+B38</f>
        <v>53567.5</v>
      </c>
      <c r="C36" s="24">
        <f t="shared" si="11"/>
        <v>195936.69999999998</v>
      </c>
      <c r="D36" s="24">
        <f t="shared" si="11"/>
        <v>0</v>
      </c>
      <c r="E36" s="24">
        <f t="shared" si="11"/>
        <v>22400.600000000002</v>
      </c>
      <c r="F36" s="24">
        <f t="shared" si="9"/>
        <v>1164319.1000000001</v>
      </c>
      <c r="H36" s="24">
        <f t="shared" si="10"/>
        <v>1164319.1000000001</v>
      </c>
      <c r="I36" s="28" t="s">
        <v>23</v>
      </c>
      <c r="J36" s="29" t="s">
        <v>100</v>
      </c>
      <c r="K36" s="24"/>
      <c r="L36" s="24"/>
      <c r="M36" s="24"/>
      <c r="N36" s="24"/>
      <c r="O36" s="24"/>
      <c r="P36" s="24"/>
    </row>
    <row r="37" spans="1:20">
      <c r="A37" s="24">
        <v>745669.3</v>
      </c>
      <c r="B37" s="24">
        <v>47736.2</v>
      </c>
      <c r="C37" s="24">
        <v>172216.3</v>
      </c>
      <c r="D37" s="24">
        <v>0</v>
      </c>
      <c r="E37" s="24">
        <v>21469.9</v>
      </c>
      <c r="F37" s="24">
        <f t="shared" si="9"/>
        <v>987091.70000000007</v>
      </c>
      <c r="H37" s="24">
        <f t="shared" si="10"/>
        <v>987091.70000000007</v>
      </c>
      <c r="I37" s="28" t="s">
        <v>24</v>
      </c>
      <c r="J37" s="29" t="s">
        <v>101</v>
      </c>
      <c r="S37" s="5"/>
    </row>
    <row r="38" spans="1:20" ht="23.25">
      <c r="A38" s="24">
        <v>146745</v>
      </c>
      <c r="B38" s="24">
        <v>5831.3</v>
      </c>
      <c r="C38" s="24">
        <v>23720.400000000001</v>
      </c>
      <c r="D38" s="24">
        <v>0</v>
      </c>
      <c r="E38" s="24">
        <v>930.7</v>
      </c>
      <c r="F38" s="24">
        <f t="shared" si="9"/>
        <v>177227.4</v>
      </c>
      <c r="H38" s="24">
        <f t="shared" si="10"/>
        <v>177227.4</v>
      </c>
      <c r="I38" s="28" t="s">
        <v>25</v>
      </c>
      <c r="J38" s="29" t="s">
        <v>102</v>
      </c>
    </row>
    <row r="39" spans="1:20">
      <c r="A39" s="24">
        <v>374602.2</v>
      </c>
      <c r="B39" s="24">
        <v>15290.4</v>
      </c>
      <c r="C39" s="24">
        <v>2810</v>
      </c>
      <c r="D39" s="24">
        <v>20296.8</v>
      </c>
      <c r="E39" s="24">
        <v>1111.4000000000001</v>
      </c>
      <c r="F39" s="24">
        <f t="shared" si="9"/>
        <v>414110.80000000005</v>
      </c>
      <c r="G39" s="24"/>
      <c r="H39" s="24">
        <f>F39+G39</f>
        <v>414110.80000000005</v>
      </c>
      <c r="I39" s="28" t="s">
        <v>26</v>
      </c>
      <c r="J39" s="29" t="s">
        <v>18</v>
      </c>
      <c r="S39" s="5"/>
    </row>
    <row r="40" spans="1:20" ht="23.25">
      <c r="A40" s="30">
        <f>K33-A34-A39</f>
        <v>15155133.000000002</v>
      </c>
      <c r="B40" s="30">
        <f>L33-B34-B39</f>
        <v>569095.09999999986</v>
      </c>
      <c r="C40" s="30">
        <f>M33-C34-C39</f>
        <v>447353.49999999977</v>
      </c>
      <c r="D40" s="30">
        <f>N33-D34-D39</f>
        <v>5229323.2</v>
      </c>
      <c r="E40" s="30">
        <f>O33-E34-E39</f>
        <v>20709.600000000028</v>
      </c>
      <c r="F40" s="30">
        <f>SUM(A40:E40)</f>
        <v>21421614.400000002</v>
      </c>
      <c r="G40" s="24"/>
      <c r="H40" s="30">
        <f>F40+G40</f>
        <v>21421614.400000002</v>
      </c>
      <c r="I40" s="33" t="s">
        <v>27</v>
      </c>
      <c r="J40" s="35" t="s">
        <v>19</v>
      </c>
      <c r="S40" s="5"/>
      <c r="T40" s="5"/>
    </row>
    <row r="41" spans="1:20" ht="23.25">
      <c r="A41" s="30">
        <f>A40-A81</f>
        <v>11739331.800000001</v>
      </c>
      <c r="B41" s="30">
        <f t="shared" ref="B41:E41" si="12">B40-B81</f>
        <v>533065.29999999981</v>
      </c>
      <c r="C41" s="30">
        <f t="shared" si="12"/>
        <v>101269.59999999974</v>
      </c>
      <c r="D41" s="30">
        <f t="shared" si="12"/>
        <v>4686860.5</v>
      </c>
      <c r="E41" s="30">
        <f t="shared" si="12"/>
        <v>8327.3000000000284</v>
      </c>
      <c r="F41" s="30">
        <f>SUM(A41:E41)</f>
        <v>17068854.500000004</v>
      </c>
      <c r="G41" s="24"/>
      <c r="H41" s="30">
        <f>F41+G41</f>
        <v>17068854.500000004</v>
      </c>
      <c r="I41" s="33" t="s">
        <v>124</v>
      </c>
      <c r="J41" s="35" t="s">
        <v>131</v>
      </c>
      <c r="S41" s="5"/>
      <c r="T41" s="5"/>
    </row>
    <row r="42" spans="1:20">
      <c r="A42" s="100" t="s">
        <v>30</v>
      </c>
      <c r="B42" s="101"/>
      <c r="C42" s="101"/>
      <c r="D42" s="101"/>
      <c r="E42" s="101"/>
      <c r="F42" s="101"/>
      <c r="G42" s="101"/>
      <c r="H42" s="101"/>
      <c r="I42" s="101"/>
      <c r="J42" s="101"/>
      <c r="K42" s="101"/>
      <c r="L42" s="101"/>
      <c r="M42" s="101"/>
      <c r="N42" s="101"/>
      <c r="O42" s="101"/>
      <c r="P42" s="101"/>
      <c r="Q42" s="101"/>
      <c r="R42" s="102"/>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15155133.000000002</v>
      </c>
      <c r="L44" s="24">
        <f t="shared" ref="L44:O44" si="13">B40</f>
        <v>569095.09999999986</v>
      </c>
      <c r="M44" s="24">
        <f t="shared" si="13"/>
        <v>447353.49999999977</v>
      </c>
      <c r="N44" s="24">
        <f t="shared" si="13"/>
        <v>5229323.2</v>
      </c>
      <c r="O44" s="24">
        <f t="shared" si="13"/>
        <v>20709.600000000028</v>
      </c>
      <c r="P44" s="24">
        <f>SUM(K44:O44)</f>
        <v>21421614.400000002</v>
      </c>
      <c r="R44" s="24">
        <f>P44+Q44</f>
        <v>21421614.400000002</v>
      </c>
    </row>
    <row r="45" spans="1:20">
      <c r="F45" s="24"/>
      <c r="G45" s="24">
        <v>608.5</v>
      </c>
      <c r="I45" s="28" t="s">
        <v>21</v>
      </c>
      <c r="J45" s="29" t="s">
        <v>35</v>
      </c>
      <c r="N45" s="24">
        <v>10786360.699999999</v>
      </c>
      <c r="P45" s="24">
        <f>SUM(K45:O45)</f>
        <v>10786360.699999999</v>
      </c>
      <c r="Q45" s="24">
        <v>275123.59999999998</v>
      </c>
      <c r="R45" s="24">
        <f>P45+Q45</f>
        <v>11061484.299999999</v>
      </c>
    </row>
    <row r="46" spans="1:20" ht="25.5" customHeight="1">
      <c r="I46" s="28" t="s">
        <v>31</v>
      </c>
      <c r="J46" s="29" t="s">
        <v>36</v>
      </c>
      <c r="M46" s="24">
        <v>3608059.9</v>
      </c>
      <c r="P46" s="24">
        <f t="shared" ref="P46:P47" si="14">SUM(K46:O46)</f>
        <v>3608059.9</v>
      </c>
      <c r="R46" s="24">
        <f t="shared" ref="R46:R48" si="15">P46+Q46</f>
        <v>3608059.9</v>
      </c>
    </row>
    <row r="47" spans="1:20" ht="23.25">
      <c r="I47" s="28" t="s">
        <v>32</v>
      </c>
      <c r="J47" s="29" t="s">
        <v>37</v>
      </c>
      <c r="M47" s="24">
        <v>91525</v>
      </c>
      <c r="P47" s="24">
        <f t="shared" si="14"/>
        <v>91525</v>
      </c>
      <c r="R47" s="24">
        <f t="shared" si="15"/>
        <v>91525</v>
      </c>
    </row>
    <row r="48" spans="1:20">
      <c r="A48" s="24">
        <v>6531494.7000000002</v>
      </c>
      <c r="B48" s="24">
        <v>930191.5</v>
      </c>
      <c r="C48" s="24">
        <v>15713</v>
      </c>
      <c r="D48" s="24">
        <v>233273</v>
      </c>
      <c r="E48" s="24">
        <v>74.599999999999994</v>
      </c>
      <c r="F48" s="24">
        <f>SUM(A48:E48)</f>
        <v>7710746.7999999998</v>
      </c>
      <c r="G48" s="24">
        <v>352051.3</v>
      </c>
      <c r="H48" s="24">
        <f>F48+G48</f>
        <v>8062798.0999999996</v>
      </c>
      <c r="I48" s="28" t="s">
        <v>33</v>
      </c>
      <c r="J48" s="29" t="s">
        <v>103</v>
      </c>
      <c r="K48" s="24">
        <v>662399.69999999995</v>
      </c>
      <c r="L48" s="24">
        <v>1383466.5</v>
      </c>
      <c r="M48" s="24">
        <v>900271.5</v>
      </c>
      <c r="N48" s="24">
        <v>1213149.3999999999</v>
      </c>
      <c r="O48" s="24">
        <v>106.7</v>
      </c>
      <c r="P48" s="24">
        <f>SUM(K48:O48)</f>
        <v>4159393.8000000003</v>
      </c>
      <c r="Q48" s="24">
        <v>3903404.3</v>
      </c>
      <c r="R48" s="24">
        <f t="shared" si="15"/>
        <v>8062798.0999999996</v>
      </c>
    </row>
    <row r="49" spans="1:20">
      <c r="A49" s="30">
        <f>K44+K45+K46-K47+K48-A48</f>
        <v>9286038</v>
      </c>
      <c r="B49" s="30">
        <f>L44+L45+L46-L47+L48-B48</f>
        <v>1022370.0999999999</v>
      </c>
      <c r="C49" s="30">
        <f>M44+M45+M46-M47+M48-C48</f>
        <v>4848446.8999999994</v>
      </c>
      <c r="D49" s="30">
        <f>N44+N45+N46-N47+N48-D48</f>
        <v>16995560.299999997</v>
      </c>
      <c r="E49" s="30">
        <f>O44+O45+O46-O47+O48-E48</f>
        <v>20741.70000000003</v>
      </c>
      <c r="F49" s="30">
        <f>SUM(A49:E49)</f>
        <v>32173156.999999996</v>
      </c>
      <c r="H49" s="30">
        <f>F49+G49</f>
        <v>32173156.999999996</v>
      </c>
      <c r="I49" s="33" t="s">
        <v>34</v>
      </c>
      <c r="J49" s="35" t="s">
        <v>38</v>
      </c>
    </row>
    <row r="50" spans="1:20">
      <c r="A50" s="30">
        <f>A49-A81</f>
        <v>5870236.7999999998</v>
      </c>
      <c r="B50" s="30">
        <f t="shared" ref="B50:E50" si="16">B49-B81</f>
        <v>986340.29999999981</v>
      </c>
      <c r="C50" s="30">
        <f t="shared" si="16"/>
        <v>4502362.9999999991</v>
      </c>
      <c r="D50" s="30">
        <f t="shared" si="16"/>
        <v>16453097.599999998</v>
      </c>
      <c r="E50" s="30">
        <f t="shared" si="16"/>
        <v>8359.4000000000306</v>
      </c>
      <c r="F50" s="30">
        <f>SUM(A50:E50)</f>
        <v>27820397.099999994</v>
      </c>
      <c r="H50" s="30">
        <f>F50+G50</f>
        <v>27820397.099999994</v>
      </c>
      <c r="I50" s="33" t="s">
        <v>125</v>
      </c>
      <c r="J50" s="35" t="s">
        <v>132</v>
      </c>
    </row>
    <row r="51" spans="1:20" ht="15" customHeight="1">
      <c r="A51" s="103" t="s">
        <v>39</v>
      </c>
      <c r="B51" s="104"/>
      <c r="C51" s="104"/>
      <c r="D51" s="104"/>
      <c r="E51" s="104"/>
      <c r="F51" s="104"/>
      <c r="G51" s="104"/>
      <c r="H51" s="104"/>
      <c r="I51" s="104"/>
      <c r="J51" s="104"/>
      <c r="K51" s="104"/>
      <c r="L51" s="104"/>
      <c r="M51" s="104"/>
      <c r="N51" s="104"/>
      <c r="O51" s="104"/>
      <c r="P51" s="104"/>
      <c r="Q51" s="104"/>
      <c r="R51" s="105"/>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9286038</v>
      </c>
      <c r="L53" s="24">
        <f t="shared" ref="L53:O53" si="17">B49</f>
        <v>1022370.0999999999</v>
      </c>
      <c r="M53" s="24">
        <f t="shared" si="17"/>
        <v>4848446.8999999994</v>
      </c>
      <c r="N53" s="24">
        <f t="shared" si="17"/>
        <v>16995560.299999997</v>
      </c>
      <c r="O53" s="24">
        <f t="shared" si="17"/>
        <v>20741.70000000003</v>
      </c>
      <c r="P53" s="24">
        <f>SUM(K53:O53)</f>
        <v>32173156.999999996</v>
      </c>
      <c r="R53" s="24">
        <f>P53+Q53</f>
        <v>32173156.999999996</v>
      </c>
    </row>
    <row r="54" spans="1:20">
      <c r="A54" s="24">
        <f t="shared" ref="A54:E54" si="18">A55+A56+A57+A58</f>
        <v>4669160</v>
      </c>
      <c r="B54" s="24">
        <f t="shared" si="18"/>
        <v>209883.8</v>
      </c>
      <c r="C54" s="24">
        <f t="shared" si="18"/>
        <v>1779601.1</v>
      </c>
      <c r="D54" s="24">
        <f t="shared" si="18"/>
        <v>1577452.4</v>
      </c>
      <c r="E54" s="24">
        <f t="shared" si="18"/>
        <v>930.7</v>
      </c>
      <c r="F54" s="24">
        <f>SUM(A54:E54)</f>
        <v>8237028.0000000009</v>
      </c>
      <c r="G54" s="24">
        <v>413946.2</v>
      </c>
      <c r="H54" s="24">
        <f>F54+G54</f>
        <v>8650974.2000000011</v>
      </c>
      <c r="I54" s="28"/>
      <c r="J54" s="29" t="s">
        <v>48</v>
      </c>
      <c r="K54" s="24">
        <f>K55+K56+K57+K58</f>
        <v>181663.3</v>
      </c>
      <c r="L54" s="24">
        <f t="shared" ref="L54:O54" si="19">L55+L56+L57+L58</f>
        <v>342540.3</v>
      </c>
      <c r="M54" s="24">
        <v>5698397.0999999996</v>
      </c>
      <c r="N54" s="24">
        <f t="shared" si="19"/>
        <v>1765734.9</v>
      </c>
      <c r="O54" s="24">
        <f t="shared" si="19"/>
        <v>930.7</v>
      </c>
      <c r="P54" s="24">
        <f t="shared" ref="P54:P61" si="20">SUM(K54:O54)</f>
        <v>7989266.2999999998</v>
      </c>
      <c r="Q54" s="24">
        <v>661707.9</v>
      </c>
      <c r="R54" s="24">
        <f t="shared" ref="R54:R61" si="21">P54+Q54</f>
        <v>8650974.1999999993</v>
      </c>
      <c r="S54" s="5"/>
    </row>
    <row r="55" spans="1:20" ht="23.25">
      <c r="A55" s="24">
        <v>4387394.7</v>
      </c>
      <c r="B55" s="24">
        <v>57420.1</v>
      </c>
      <c r="C55" s="24"/>
      <c r="D55" s="24">
        <v>21165.4</v>
      </c>
      <c r="E55" s="24"/>
      <c r="F55" s="24">
        <f t="shared" ref="F55:F57" si="22">SUM(A55:E55)</f>
        <v>4465980.2</v>
      </c>
      <c r="H55" s="24">
        <f t="shared" ref="H55:H57" si="23">F55+G55</f>
        <v>4465980.2</v>
      </c>
      <c r="I55" s="28" t="s">
        <v>40</v>
      </c>
      <c r="J55" s="29" t="s">
        <v>49</v>
      </c>
      <c r="M55" s="24">
        <v>4465980.2</v>
      </c>
      <c r="P55" s="24">
        <f t="shared" si="20"/>
        <v>4465980.2</v>
      </c>
      <c r="R55" s="24">
        <f t="shared" si="21"/>
        <v>4465980.2</v>
      </c>
      <c r="S55" s="5"/>
      <c r="T55" s="5"/>
    </row>
    <row r="56" spans="1:20" ht="23.25">
      <c r="A56" s="24"/>
      <c r="B56" s="24"/>
      <c r="C56" s="24"/>
      <c r="D56" s="24">
        <v>1164319.1000000001</v>
      </c>
      <c r="E56" s="24"/>
      <c r="F56" s="24">
        <f t="shared" si="22"/>
        <v>1164319.1000000001</v>
      </c>
      <c r="H56" s="24">
        <f t="shared" si="23"/>
        <v>1164319.1000000001</v>
      </c>
      <c r="I56" s="28" t="s">
        <v>41</v>
      </c>
      <c r="J56" s="29" t="s">
        <v>50</v>
      </c>
      <c r="K56" s="24">
        <v>146745</v>
      </c>
      <c r="L56" s="24">
        <v>199517.5</v>
      </c>
      <c r="M56" s="24">
        <v>817125.9</v>
      </c>
      <c r="N56" s="24">
        <v>0</v>
      </c>
      <c r="O56" s="24">
        <v>930.7</v>
      </c>
      <c r="P56" s="24">
        <f t="shared" si="20"/>
        <v>1164319.0999999999</v>
      </c>
      <c r="R56" s="24">
        <f t="shared" si="21"/>
        <v>1164319.0999999999</v>
      </c>
      <c r="T56" s="5"/>
    </row>
    <row r="57" spans="1:20" ht="34.5">
      <c r="A57" s="24">
        <v>146745</v>
      </c>
      <c r="B57" s="24">
        <v>80100</v>
      </c>
      <c r="C57" s="24">
        <v>804071.2</v>
      </c>
      <c r="D57" s="24">
        <v>0</v>
      </c>
      <c r="E57" s="24">
        <v>930.7</v>
      </c>
      <c r="F57" s="24">
        <f t="shared" si="22"/>
        <v>1031846.8999999999</v>
      </c>
      <c r="H57" s="24">
        <f t="shared" si="23"/>
        <v>1031846.8999999999</v>
      </c>
      <c r="I57" s="28" t="s">
        <v>42</v>
      </c>
      <c r="J57" s="29" t="s">
        <v>51</v>
      </c>
      <c r="K57" s="50"/>
      <c r="N57" s="24">
        <v>1031846.9</v>
      </c>
      <c r="P57" s="24">
        <f t="shared" si="20"/>
        <v>1031846.9</v>
      </c>
      <c r="R57" s="24">
        <f t="shared" si="21"/>
        <v>1031846.9</v>
      </c>
    </row>
    <row r="58" spans="1:20">
      <c r="A58" s="24">
        <v>135020.29999999999</v>
      </c>
      <c r="B58" s="24">
        <v>72363.7</v>
      </c>
      <c r="C58" s="24">
        <v>975529.9</v>
      </c>
      <c r="D58" s="24">
        <v>391967.9</v>
      </c>
      <c r="E58" s="24">
        <v>0</v>
      </c>
      <c r="F58" s="24">
        <f>SUM(A58:E58)</f>
        <v>1574881.7999999998</v>
      </c>
      <c r="G58" s="24"/>
      <c r="H58" s="24">
        <f>F58+G58</f>
        <v>1574881.7999999998</v>
      </c>
      <c r="I58" s="28" t="s">
        <v>43</v>
      </c>
      <c r="J58" s="36" t="s">
        <v>52</v>
      </c>
      <c r="K58" s="24">
        <v>34918.300000000003</v>
      </c>
      <c r="L58" s="24">
        <v>143022.79999999999</v>
      </c>
      <c r="M58" s="24">
        <v>360686.39999999997</v>
      </c>
      <c r="N58" s="24">
        <v>733888</v>
      </c>
      <c r="O58" s="24">
        <v>0</v>
      </c>
      <c r="P58" s="24">
        <f t="shared" si="20"/>
        <v>1272515.5</v>
      </c>
      <c r="R58" s="24">
        <f t="shared" si="21"/>
        <v>1272515.5</v>
      </c>
    </row>
    <row r="59" spans="1:20" ht="34.5">
      <c r="A59" s="24">
        <v>18540.900000000001</v>
      </c>
      <c r="B59" s="24">
        <v>26577.1</v>
      </c>
      <c r="C59" s="24">
        <v>3457.3</v>
      </c>
      <c r="D59" s="24">
        <v>88048.2</v>
      </c>
      <c r="E59" s="24">
        <v>0</v>
      </c>
      <c r="F59" s="24">
        <f t="shared" ref="F59:F61" si="24">SUM(A59:E59)</f>
        <v>136623.5</v>
      </c>
      <c r="H59" s="24">
        <f t="shared" ref="H59:H61" si="25">F59+G59</f>
        <v>136623.5</v>
      </c>
      <c r="I59" s="28" t="s">
        <v>44</v>
      </c>
      <c r="J59" s="29" t="s">
        <v>53</v>
      </c>
      <c r="L59" s="24">
        <v>136623.5</v>
      </c>
      <c r="P59" s="24">
        <f t="shared" si="20"/>
        <v>136623.5</v>
      </c>
      <c r="R59" s="24">
        <f t="shared" si="21"/>
        <v>136623.5</v>
      </c>
    </row>
    <row r="60" spans="1:20" ht="23.25">
      <c r="A60" s="24"/>
      <c r="B60" s="24">
        <v>37005.1</v>
      </c>
      <c r="C60" s="24"/>
      <c r="D60" s="24"/>
      <c r="E60" s="24"/>
      <c r="F60" s="24">
        <f t="shared" si="24"/>
        <v>37005.1</v>
      </c>
      <c r="H60" s="24">
        <f t="shared" si="25"/>
        <v>37005.1</v>
      </c>
      <c r="I60" s="28" t="s">
        <v>45</v>
      </c>
      <c r="J60" s="29" t="s">
        <v>54</v>
      </c>
      <c r="K60" s="24">
        <v>9648</v>
      </c>
      <c r="L60" s="24">
        <v>-416.1</v>
      </c>
      <c r="M60" s="24">
        <v>416.1</v>
      </c>
      <c r="N60" s="24">
        <v>27357.1</v>
      </c>
      <c r="O60" s="24">
        <v>0</v>
      </c>
      <c r="P60" s="24">
        <f t="shared" si="20"/>
        <v>37005.1</v>
      </c>
      <c r="R60" s="24">
        <f t="shared" si="21"/>
        <v>37005.1</v>
      </c>
    </row>
    <row r="61" spans="1:20">
      <c r="A61" s="24">
        <v>116479.4</v>
      </c>
      <c r="B61" s="24">
        <v>8781.5</v>
      </c>
      <c r="C61" s="24">
        <v>972072.6</v>
      </c>
      <c r="D61" s="24">
        <v>303919.7</v>
      </c>
      <c r="E61" s="24"/>
      <c r="F61" s="24">
        <f t="shared" si="24"/>
        <v>1401253.2</v>
      </c>
      <c r="H61" s="24">
        <f t="shared" si="25"/>
        <v>1401253.2</v>
      </c>
      <c r="I61" s="28" t="s">
        <v>46</v>
      </c>
      <c r="J61" s="36" t="s">
        <v>55</v>
      </c>
      <c r="K61" s="24">
        <v>25270.3</v>
      </c>
      <c r="L61" s="24">
        <v>6815.4</v>
      </c>
      <c r="M61" s="24">
        <v>360270.3</v>
      </c>
      <c r="N61" s="24">
        <v>706530.9</v>
      </c>
      <c r="O61" s="24">
        <v>0</v>
      </c>
      <c r="P61" s="24">
        <f t="shared" si="20"/>
        <v>1098886.8999999999</v>
      </c>
      <c r="R61" s="24">
        <f t="shared" si="21"/>
        <v>1098886.8999999999</v>
      </c>
    </row>
    <row r="62" spans="1:20">
      <c r="A62" s="30">
        <f>K53+K54-A54</f>
        <v>4798541.3000000007</v>
      </c>
      <c r="B62" s="30">
        <f>L53+L54-B54</f>
        <v>1155026.5999999999</v>
      </c>
      <c r="C62" s="30">
        <f>M53+M54-C54</f>
        <v>8767242.9000000004</v>
      </c>
      <c r="D62" s="30">
        <f>N53+N54-D54</f>
        <v>17183842.799999997</v>
      </c>
      <c r="E62" s="30">
        <f>O53+O54-E54</f>
        <v>20741.70000000003</v>
      </c>
      <c r="F62" s="30">
        <f>SUM(A62:E62)</f>
        <v>31925395.299999997</v>
      </c>
      <c r="G62" s="24"/>
      <c r="H62" s="30">
        <f>F62+G62</f>
        <v>31925395.299999997</v>
      </c>
      <c r="I62" s="33" t="s">
        <v>47</v>
      </c>
      <c r="J62" s="35" t="s">
        <v>56</v>
      </c>
    </row>
    <row r="63" spans="1:20">
      <c r="A63" s="30">
        <f>A62-A81</f>
        <v>1382740.1000000006</v>
      </c>
      <c r="B63" s="30">
        <f t="shared" ref="B63:E63" si="26">B62-B81</f>
        <v>1118996.7999999998</v>
      </c>
      <c r="C63" s="30">
        <f t="shared" si="26"/>
        <v>8421159</v>
      </c>
      <c r="D63" s="30">
        <f t="shared" si="26"/>
        <v>16641380.099999998</v>
      </c>
      <c r="E63" s="30">
        <f t="shared" si="26"/>
        <v>8359.4000000000306</v>
      </c>
      <c r="F63" s="30">
        <f>SUM(A63:E63)</f>
        <v>27572635.399999999</v>
      </c>
      <c r="G63" s="24"/>
      <c r="H63" s="30">
        <f>F63+G63</f>
        <v>27572635.399999999</v>
      </c>
      <c r="I63" s="33" t="s">
        <v>126</v>
      </c>
      <c r="J63" s="35" t="s">
        <v>133</v>
      </c>
    </row>
    <row r="64" spans="1:20" ht="15" customHeight="1">
      <c r="A64" s="103" t="s">
        <v>57</v>
      </c>
      <c r="B64" s="104"/>
      <c r="C64" s="104"/>
      <c r="D64" s="104"/>
      <c r="E64" s="104"/>
      <c r="F64" s="104"/>
      <c r="G64" s="104"/>
      <c r="H64" s="104"/>
      <c r="I64" s="104"/>
      <c r="J64" s="104"/>
      <c r="K64" s="104"/>
      <c r="L64" s="104"/>
      <c r="M64" s="104"/>
      <c r="N64" s="104"/>
      <c r="O64" s="104"/>
      <c r="P64" s="104"/>
      <c r="Q64" s="104"/>
      <c r="R64" s="105"/>
      <c r="S64" s="5"/>
    </row>
    <row r="65" spans="1:18" ht="15" customHeight="1">
      <c r="A65" s="86" t="s">
        <v>2</v>
      </c>
      <c r="B65" s="86"/>
      <c r="C65" s="86"/>
      <c r="D65" s="86"/>
      <c r="E65" s="86"/>
      <c r="F65" s="86"/>
      <c r="G65" s="86"/>
      <c r="H65" s="86"/>
      <c r="I65" s="86"/>
      <c r="J65" s="90" t="s">
        <v>16</v>
      </c>
      <c r="K65" s="90"/>
      <c r="L65" s="90"/>
      <c r="M65" s="90"/>
      <c r="N65" s="90"/>
      <c r="O65" s="90"/>
      <c r="P65" s="90"/>
      <c r="Q65" s="90"/>
      <c r="R65" s="90"/>
    </row>
    <row r="66" spans="1:18" ht="15" customHeight="1">
      <c r="I66" s="28" t="s">
        <v>34</v>
      </c>
      <c r="J66" s="29" t="s">
        <v>56</v>
      </c>
      <c r="K66" s="24">
        <f>A62</f>
        <v>4798541.3000000007</v>
      </c>
      <c r="L66" s="24">
        <f t="shared" ref="L66:O66" si="27">B62</f>
        <v>1155026.5999999999</v>
      </c>
      <c r="M66" s="24">
        <f t="shared" si="27"/>
        <v>8767242.9000000004</v>
      </c>
      <c r="N66" s="24">
        <f t="shared" si="27"/>
        <v>17183842.799999997</v>
      </c>
      <c r="O66" s="24">
        <f t="shared" si="27"/>
        <v>20741.70000000003</v>
      </c>
      <c r="P66" s="24">
        <f>SUM(K66:O66)</f>
        <v>31925395.299999997</v>
      </c>
      <c r="R66" s="24">
        <f>P66+Q66</f>
        <v>31925395.299999997</v>
      </c>
    </row>
    <row r="67" spans="1:18" ht="24.75" customHeight="1">
      <c r="C67" s="24">
        <v>1939108.3</v>
      </c>
      <c r="D67" s="24"/>
      <c r="E67" s="24">
        <v>345696.5</v>
      </c>
      <c r="F67" s="24">
        <f>SUM(A67:E67)</f>
        <v>2284804.7999999998</v>
      </c>
      <c r="G67" s="24"/>
      <c r="H67" s="24">
        <f>F67+G67</f>
        <v>2284804.7999999998</v>
      </c>
      <c r="I67" s="28" t="s">
        <v>58</v>
      </c>
      <c r="J67" s="29" t="s">
        <v>60</v>
      </c>
      <c r="N67" s="24">
        <v>2284804.7999999998</v>
      </c>
    </row>
    <row r="68" spans="1:18" ht="23.25">
      <c r="A68" s="30">
        <f>K66+K67-A67</f>
        <v>4798541.3000000007</v>
      </c>
      <c r="B68" s="30">
        <f>L66+L67-B67</f>
        <v>1155026.5999999999</v>
      </c>
      <c r="C68" s="30">
        <f>M66+M67-C67</f>
        <v>6828134.6000000006</v>
      </c>
      <c r="D68" s="30">
        <f>N66+N67-D67</f>
        <v>19468647.599999998</v>
      </c>
      <c r="E68" s="30">
        <f>O66+O67-E67</f>
        <v>-324954.8</v>
      </c>
      <c r="F68" s="30">
        <f>SUM(A68:E68)</f>
        <v>31925395.299999997</v>
      </c>
      <c r="G68" s="24"/>
      <c r="H68" s="24">
        <f>F68+G68</f>
        <v>31925395.299999997</v>
      </c>
      <c r="I68" s="33" t="s">
        <v>59</v>
      </c>
      <c r="J68" s="35" t="s">
        <v>61</v>
      </c>
    </row>
    <row r="69" spans="1:18" ht="15" customHeight="1">
      <c r="A69" s="103" t="s">
        <v>62</v>
      </c>
      <c r="B69" s="104"/>
      <c r="C69" s="104"/>
      <c r="D69" s="104"/>
      <c r="E69" s="104"/>
      <c r="F69" s="104"/>
      <c r="G69" s="104"/>
      <c r="H69" s="104"/>
      <c r="I69" s="104"/>
      <c r="J69" s="104"/>
      <c r="K69" s="104"/>
      <c r="L69" s="104"/>
      <c r="M69" s="104"/>
      <c r="N69" s="104"/>
      <c r="O69" s="104"/>
      <c r="P69" s="104"/>
      <c r="Q69" s="104"/>
      <c r="R69" s="105"/>
    </row>
    <row r="70" spans="1:18" ht="15" customHeight="1">
      <c r="A70" s="86" t="s">
        <v>2</v>
      </c>
      <c r="B70" s="86"/>
      <c r="C70" s="86"/>
      <c r="D70" s="86"/>
      <c r="E70" s="86"/>
      <c r="F70" s="86"/>
      <c r="G70" s="86"/>
      <c r="H70" s="86"/>
      <c r="I70" s="86"/>
      <c r="J70" s="90" t="s">
        <v>16</v>
      </c>
      <c r="K70" s="90"/>
      <c r="L70" s="90"/>
      <c r="M70" s="90"/>
      <c r="N70" s="90"/>
      <c r="O70" s="90"/>
      <c r="P70" s="90"/>
      <c r="Q70" s="90"/>
      <c r="R70" s="90"/>
    </row>
    <row r="71" spans="1:18">
      <c r="I71" s="28" t="s">
        <v>47</v>
      </c>
      <c r="J71" s="29" t="s">
        <v>56</v>
      </c>
      <c r="K71" s="24">
        <f>A62</f>
        <v>4798541.3000000007</v>
      </c>
      <c r="L71" s="24">
        <f t="shared" ref="L71:O71" si="28">B62</f>
        <v>1155026.5999999999</v>
      </c>
      <c r="M71" s="24">
        <f t="shared" si="28"/>
        <v>8767242.9000000004</v>
      </c>
      <c r="N71" s="24">
        <f t="shared" si="28"/>
        <v>17183842.799999997</v>
      </c>
      <c r="O71" s="24">
        <f t="shared" si="28"/>
        <v>20741.70000000003</v>
      </c>
      <c r="P71" s="24">
        <f>SUM(K71:O71)</f>
        <v>31925395.299999997</v>
      </c>
      <c r="R71" s="24">
        <f>P71+Q71</f>
        <v>31925395.299999997</v>
      </c>
    </row>
    <row r="72" spans="1:18" ht="45.75">
      <c r="B72" s="24">
        <v>177790.3</v>
      </c>
      <c r="F72" s="24">
        <f>SUM(A72:E72)</f>
        <v>177790.3</v>
      </c>
      <c r="G72" s="24"/>
      <c r="H72" s="24">
        <f>F72+G72</f>
        <v>177790.3</v>
      </c>
      <c r="I72" s="28" t="s">
        <v>63</v>
      </c>
      <c r="J72" s="29" t="s">
        <v>66</v>
      </c>
      <c r="N72" s="24">
        <v>177790.3</v>
      </c>
      <c r="P72" s="24">
        <f t="shared" ref="P72" si="29">SUM(K72:O72)</f>
        <v>177790.3</v>
      </c>
      <c r="R72" s="24">
        <f t="shared" ref="R72" si="30">P72+Q72</f>
        <v>177790.3</v>
      </c>
    </row>
    <row r="73" spans="1:18" ht="23.25">
      <c r="C73" s="24">
        <v>3662309.2</v>
      </c>
      <c r="D73" s="24">
        <v>17616589.199999999</v>
      </c>
      <c r="E73" s="24">
        <v>345696.5</v>
      </c>
      <c r="F73" s="24">
        <f>SUM(A73:E73)</f>
        <v>21624594.899999999</v>
      </c>
      <c r="G73" s="24"/>
      <c r="H73" s="24">
        <f>F73+G73</f>
        <v>21624594.899999999</v>
      </c>
      <c r="I73" s="28" t="s">
        <v>64</v>
      </c>
      <c r="J73" s="29" t="s">
        <v>67</v>
      </c>
      <c r="P73" s="24"/>
      <c r="R73" s="24"/>
    </row>
    <row r="74" spans="1:18">
      <c r="A74" s="30">
        <f>K71+K72-A72-A73</f>
        <v>4798541.3000000007</v>
      </c>
      <c r="B74" s="30">
        <f>L71+L72-B72-B73</f>
        <v>977236.29999999981</v>
      </c>
      <c r="C74" s="30">
        <f>M71+M72-C72-C73</f>
        <v>5104933.7</v>
      </c>
      <c r="D74" s="30">
        <f>N71+N72-D72-D73</f>
        <v>-254956.10000000149</v>
      </c>
      <c r="E74" s="30">
        <f>O71+O72-E72-E73</f>
        <v>-324954.8</v>
      </c>
      <c r="F74" s="30">
        <f>SUM(A74:E74)</f>
        <v>10300800.399999999</v>
      </c>
      <c r="G74" s="24"/>
      <c r="H74" s="30">
        <f>F74+G74</f>
        <v>10300800.399999999</v>
      </c>
      <c r="I74" s="28" t="s">
        <v>65</v>
      </c>
      <c r="J74" s="35" t="s">
        <v>68</v>
      </c>
    </row>
    <row r="75" spans="1:18">
      <c r="A75" s="30">
        <f>A74-A81</f>
        <v>1382740.1000000006</v>
      </c>
      <c r="B75" s="30">
        <f t="shared" ref="B75:E75" si="31">B74-B81</f>
        <v>941206.49999999977</v>
      </c>
      <c r="C75" s="30">
        <f t="shared" si="31"/>
        <v>4758849.8</v>
      </c>
      <c r="D75" s="30">
        <f t="shared" si="31"/>
        <v>-797418.80000000144</v>
      </c>
      <c r="E75" s="30">
        <f t="shared" si="31"/>
        <v>-337337.1</v>
      </c>
      <c r="F75" s="30">
        <f>SUM(A75:E75)</f>
        <v>5948040.4999999991</v>
      </c>
      <c r="G75" s="24"/>
      <c r="H75" s="30">
        <f>F75+G75</f>
        <v>5948040.4999999991</v>
      </c>
      <c r="I75" s="33" t="s">
        <v>127</v>
      </c>
      <c r="J75" s="35" t="s">
        <v>134</v>
      </c>
    </row>
    <row r="76" spans="1:18" ht="15" customHeight="1">
      <c r="A76" s="103" t="s">
        <v>94</v>
      </c>
      <c r="B76" s="104"/>
      <c r="C76" s="104"/>
      <c r="D76" s="104"/>
      <c r="E76" s="104"/>
      <c r="F76" s="104"/>
      <c r="G76" s="104"/>
      <c r="H76" s="104"/>
      <c r="I76" s="104"/>
      <c r="J76" s="104"/>
      <c r="K76" s="104"/>
      <c r="L76" s="104"/>
      <c r="M76" s="104"/>
      <c r="N76" s="104"/>
      <c r="O76" s="104"/>
      <c r="P76" s="104"/>
      <c r="Q76" s="104"/>
      <c r="R76" s="105"/>
    </row>
    <row r="77" spans="1:18" ht="15" customHeight="1">
      <c r="A77" s="86" t="s">
        <v>96</v>
      </c>
      <c r="B77" s="86"/>
      <c r="C77" s="86"/>
      <c r="D77" s="86"/>
      <c r="E77" s="86"/>
      <c r="F77" s="86"/>
      <c r="G77" s="86"/>
      <c r="H77" s="86"/>
      <c r="I77" s="86"/>
      <c r="J77" s="90" t="s">
        <v>95</v>
      </c>
      <c r="K77" s="90"/>
      <c r="L77" s="90"/>
      <c r="M77" s="90"/>
      <c r="N77" s="90"/>
      <c r="O77" s="90"/>
      <c r="P77" s="90"/>
      <c r="Q77" s="90"/>
      <c r="R77" s="90"/>
    </row>
    <row r="78" spans="1:18">
      <c r="I78" s="28" t="s">
        <v>65</v>
      </c>
      <c r="J78" s="29" t="s">
        <v>68</v>
      </c>
      <c r="K78" s="24">
        <f>A74</f>
        <v>4798541.3000000007</v>
      </c>
      <c r="L78" s="24">
        <f t="shared" ref="L78:O78" si="32">B74</f>
        <v>977236.29999999981</v>
      </c>
      <c r="M78" s="24">
        <f t="shared" si="32"/>
        <v>5104933.7</v>
      </c>
      <c r="N78" s="24">
        <f t="shared" si="32"/>
        <v>-254956.10000000149</v>
      </c>
      <c r="O78" s="24">
        <f t="shared" si="32"/>
        <v>-324954.8</v>
      </c>
      <c r="P78" s="24">
        <f>SUM(K78:O78)</f>
        <v>10300800.399999999</v>
      </c>
      <c r="R78" s="24">
        <f>P78+Q78</f>
        <v>10300800.399999999</v>
      </c>
    </row>
    <row r="79" spans="1:18">
      <c r="A79" s="24">
        <f>A80+A82</f>
        <v>7399667.5999999996</v>
      </c>
      <c r="B79" s="24">
        <f t="shared" ref="B79:E79" si="33">B80+B82</f>
        <v>112430.6</v>
      </c>
      <c r="C79" s="24">
        <f t="shared" si="33"/>
        <v>824289.9</v>
      </c>
      <c r="D79" s="24">
        <f t="shared" si="33"/>
        <v>497860.9</v>
      </c>
      <c r="E79" s="24">
        <f t="shared" si="33"/>
        <v>10569.4</v>
      </c>
      <c r="F79" s="24">
        <f>SUM(A79:E79)</f>
        <v>8844818.4000000004</v>
      </c>
      <c r="H79" s="24">
        <f>F79+G79</f>
        <v>8844818.4000000004</v>
      </c>
      <c r="I79" s="28" t="s">
        <v>114</v>
      </c>
      <c r="J79" s="29" t="s">
        <v>115</v>
      </c>
      <c r="K79" s="24"/>
      <c r="L79" s="24"/>
      <c r="M79" s="24"/>
      <c r="N79" s="24"/>
      <c r="O79" s="24"/>
      <c r="P79" s="24"/>
      <c r="R79" s="24"/>
    </row>
    <row r="80" spans="1:18" ht="23.25">
      <c r="A80" s="24">
        <v>6424485.5999999996</v>
      </c>
      <c r="B80" s="24">
        <v>112430.6</v>
      </c>
      <c r="C80" s="24">
        <v>832027.8</v>
      </c>
      <c r="D80" s="24">
        <v>497860.9</v>
      </c>
      <c r="E80" s="24">
        <v>10569.4</v>
      </c>
      <c r="F80" s="24">
        <f t="shared" ref="F80:F82" si="34">SUM(A80:E80)</f>
        <v>7877374.2999999998</v>
      </c>
      <c r="G80" s="24"/>
      <c r="H80" s="24">
        <f>F80+G80</f>
        <v>7877374.2999999998</v>
      </c>
      <c r="I80" s="28" t="s">
        <v>71</v>
      </c>
      <c r="J80" s="29" t="s">
        <v>74</v>
      </c>
      <c r="K80" s="24"/>
      <c r="L80" s="24"/>
      <c r="M80" s="24"/>
      <c r="N80" s="24"/>
      <c r="O80" s="24"/>
      <c r="P80" s="24"/>
      <c r="R80" s="24"/>
    </row>
    <row r="81" spans="1:19" ht="23.25">
      <c r="A81" s="24">
        <v>3415801.2</v>
      </c>
      <c r="B81" s="24">
        <v>36029.800000000003</v>
      </c>
      <c r="C81" s="24">
        <v>346083.9</v>
      </c>
      <c r="D81" s="24">
        <v>542462.69999999995</v>
      </c>
      <c r="E81" s="24">
        <v>12382.3</v>
      </c>
      <c r="F81" s="24">
        <f t="shared" si="34"/>
        <v>4352759.8999999994</v>
      </c>
      <c r="G81" s="24"/>
      <c r="H81" s="24">
        <f t="shared" ref="H81:H82" si="35">F81+G81</f>
        <v>4352759.8999999994</v>
      </c>
      <c r="I81" s="28" t="s">
        <v>110</v>
      </c>
      <c r="J81" s="29" t="s">
        <v>111</v>
      </c>
      <c r="K81" s="24"/>
      <c r="L81" s="24"/>
      <c r="M81" s="24"/>
      <c r="N81" s="24"/>
      <c r="O81" s="24"/>
      <c r="P81" s="24"/>
      <c r="R81" s="24"/>
    </row>
    <row r="82" spans="1:19" ht="34.5">
      <c r="A82" s="24">
        <v>975182</v>
      </c>
      <c r="B82" s="24">
        <v>0</v>
      </c>
      <c r="C82" s="24">
        <v>-7737.9</v>
      </c>
      <c r="D82" s="24">
        <v>0</v>
      </c>
      <c r="E82" s="24">
        <v>0</v>
      </c>
      <c r="F82" s="24">
        <f t="shared" si="34"/>
        <v>967444.1</v>
      </c>
      <c r="G82" s="24"/>
      <c r="H82" s="24">
        <f t="shared" si="35"/>
        <v>967444.1</v>
      </c>
      <c r="I82" s="28" t="s">
        <v>116</v>
      </c>
      <c r="J82" s="29" t="s">
        <v>75</v>
      </c>
      <c r="K82" s="24"/>
      <c r="L82" s="24"/>
      <c r="M82" s="24"/>
      <c r="N82" s="24"/>
      <c r="O82" s="24"/>
      <c r="P82" s="24"/>
      <c r="R82" s="24"/>
    </row>
    <row r="83" spans="1:19" ht="23.25">
      <c r="F83" s="24"/>
      <c r="G83" s="24"/>
      <c r="H83" s="24"/>
      <c r="I83" s="28" t="s">
        <v>69</v>
      </c>
      <c r="J83" s="29" t="s">
        <v>117</v>
      </c>
      <c r="K83" s="24">
        <v>651.1</v>
      </c>
      <c r="L83" s="24">
        <v>0</v>
      </c>
      <c r="M83" s="24">
        <v>425.4</v>
      </c>
      <c r="N83" s="24">
        <v>0</v>
      </c>
      <c r="O83" s="24">
        <v>0</v>
      </c>
      <c r="P83" s="24">
        <f>SUM(K83:O83)</f>
        <v>1076.5</v>
      </c>
      <c r="Q83" s="24">
        <v>2042</v>
      </c>
      <c r="R83" s="24">
        <f>P83+Q83</f>
        <v>3118.5</v>
      </c>
    </row>
    <row r="84" spans="1:19" ht="23.25">
      <c r="I84" s="28" t="s">
        <v>70</v>
      </c>
      <c r="J84" s="29" t="s">
        <v>118</v>
      </c>
      <c r="K84" s="24">
        <v>2042</v>
      </c>
      <c r="L84" s="24">
        <v>0</v>
      </c>
      <c r="M84" s="24">
        <v>0</v>
      </c>
      <c r="N84" s="24">
        <v>0</v>
      </c>
      <c r="O84" s="24">
        <v>0</v>
      </c>
      <c r="P84" s="24">
        <f>SUM(K84:O84)</f>
        <v>2042</v>
      </c>
      <c r="Q84" s="24">
        <v>1076.5</v>
      </c>
      <c r="R84" s="24">
        <f>P84+Q84</f>
        <v>3118.5</v>
      </c>
      <c r="S84" s="5"/>
    </row>
    <row r="85" spans="1:19" ht="45.75">
      <c r="I85" s="28"/>
      <c r="J85" s="35" t="s">
        <v>119</v>
      </c>
      <c r="K85" s="24">
        <f>K78+K83-K84</f>
        <v>4797150.4000000004</v>
      </c>
      <c r="L85" s="24">
        <f t="shared" ref="L85:O85" si="36">L78+L83-L84</f>
        <v>977236.29999999981</v>
      </c>
      <c r="M85" s="24">
        <f t="shared" si="36"/>
        <v>5105359.1000000006</v>
      </c>
      <c r="N85" s="24">
        <f t="shared" si="36"/>
        <v>-254956.10000000149</v>
      </c>
      <c r="O85" s="24">
        <f t="shared" si="36"/>
        <v>-324954.8</v>
      </c>
      <c r="P85" s="24">
        <f>SUM(K85:O85)</f>
        <v>10299834.899999999</v>
      </c>
      <c r="R85" s="24">
        <f>P85+Q85</f>
        <v>10299834.899999999</v>
      </c>
    </row>
    <row r="86" spans="1:19" s="6" customFormat="1" ht="23.25">
      <c r="A86" s="37">
        <f>K85-A79</f>
        <v>-2602517.1999999993</v>
      </c>
      <c r="B86" s="37">
        <f>L85-B79</f>
        <v>864805.69999999984</v>
      </c>
      <c r="C86" s="37">
        <f>M85-C79</f>
        <v>4281069.2</v>
      </c>
      <c r="D86" s="37">
        <f>N85-D79</f>
        <v>-752817.00000000151</v>
      </c>
      <c r="E86" s="37">
        <f>O85-E79</f>
        <v>-335524.2</v>
      </c>
      <c r="F86" s="37">
        <f>SUM(A86:E86)-F22</f>
        <v>182817.19999999483</v>
      </c>
      <c r="G86" s="37">
        <f>Q17-G14+Q45-G45+Q48-G48+Q54-G54+Q83-Q84</f>
        <v>-182817.20000000007</v>
      </c>
      <c r="H86" s="37">
        <f>F86+G86</f>
        <v>-5.2386894822120667E-9</v>
      </c>
      <c r="I86" s="38" t="s">
        <v>73</v>
      </c>
      <c r="J86" s="39" t="s">
        <v>76</v>
      </c>
      <c r="K86" s="51"/>
      <c r="L86" s="51"/>
      <c r="M86" s="51"/>
      <c r="N86" s="51"/>
      <c r="O86" s="51"/>
      <c r="P86" s="51"/>
      <c r="Q86" s="41"/>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1" fitToHeight="0" orientation="landscape" r:id="rId1"/>
  <rowBreaks count="1" manualBreakCount="1">
    <brk id="50" max="16383" man="1"/>
  </rowBreaks>
</worksheet>
</file>

<file path=xl/worksheets/sheet16.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N15" sqref="N15"/>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4.4257812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144</v>
      </c>
    </row>
    <row r="3" spans="1:19" ht="47.25" customHeight="1">
      <c r="A3" s="23" t="s">
        <v>5</v>
      </c>
      <c r="B3" s="23" t="s">
        <v>6</v>
      </c>
      <c r="C3" s="23" t="s">
        <v>7</v>
      </c>
      <c r="D3" s="23" t="s">
        <v>8</v>
      </c>
      <c r="E3" s="23" t="s">
        <v>109</v>
      </c>
      <c r="F3" s="23" t="s">
        <v>122</v>
      </c>
      <c r="G3" s="23" t="s">
        <v>92</v>
      </c>
      <c r="H3" s="92" t="s">
        <v>104</v>
      </c>
      <c r="I3" s="92" t="s">
        <v>120</v>
      </c>
      <c r="J3" s="92"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3"/>
      <c r="J4" s="93"/>
      <c r="K4" s="23" t="s">
        <v>9</v>
      </c>
      <c r="L4" s="23" t="s">
        <v>10</v>
      </c>
      <c r="M4" s="23" t="s">
        <v>11</v>
      </c>
      <c r="N4" s="23" t="s">
        <v>12</v>
      </c>
      <c r="O4" s="23" t="s">
        <v>13</v>
      </c>
      <c r="P4" s="23" t="s">
        <v>14</v>
      </c>
      <c r="Q4" s="23" t="s">
        <v>93</v>
      </c>
      <c r="R4" s="93"/>
    </row>
    <row r="5" spans="1:19">
      <c r="A5" s="100" t="s">
        <v>91</v>
      </c>
      <c r="B5" s="101"/>
      <c r="C5" s="101"/>
      <c r="D5" s="101"/>
      <c r="E5" s="101"/>
      <c r="F5" s="101"/>
      <c r="G5" s="101"/>
      <c r="H5" s="101"/>
      <c r="I5" s="101"/>
      <c r="J5" s="101"/>
      <c r="K5" s="101"/>
      <c r="L5" s="101"/>
      <c r="M5" s="101"/>
      <c r="N5" s="101"/>
      <c r="O5" s="101"/>
      <c r="P5" s="101"/>
      <c r="Q5" s="101"/>
      <c r="R5" s="102"/>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37387187.600000001</v>
      </c>
      <c r="L7" s="24">
        <f t="shared" ref="L7:O7" si="0">L27</f>
        <v>1057297.3999999999</v>
      </c>
      <c r="M7" s="24">
        <f t="shared" si="0"/>
        <v>3572208.5</v>
      </c>
      <c r="N7" s="24">
        <f t="shared" si="0"/>
        <v>7324681.7999999998</v>
      </c>
      <c r="O7" s="24">
        <f t="shared" si="0"/>
        <v>316613.09999999998</v>
      </c>
      <c r="P7" s="24">
        <f>SUM(K7:O7)</f>
        <v>49657988.399999999</v>
      </c>
      <c r="Q7" s="24"/>
      <c r="R7" s="24">
        <f>P7+Q7</f>
        <v>49657988.399999999</v>
      </c>
      <c r="S7" s="5"/>
    </row>
    <row r="8" spans="1:19">
      <c r="A8" s="24">
        <f>A28</f>
        <v>16476042.4</v>
      </c>
      <c r="B8" s="24">
        <f>B28</f>
        <v>401949.4</v>
      </c>
      <c r="C8" s="24">
        <f>C28</f>
        <v>2149113.7000000002</v>
      </c>
      <c r="D8" s="24">
        <f>D28</f>
        <v>1952409.8</v>
      </c>
      <c r="E8" s="24">
        <f>E28</f>
        <v>150383</v>
      </c>
      <c r="F8" s="24">
        <f>SUM(A8:E8)</f>
        <v>21129898.300000001</v>
      </c>
      <c r="G8" s="24"/>
      <c r="H8" s="24">
        <f t="shared" ref="H8:H16" si="1">F8+G8</f>
        <v>21129898.300000001</v>
      </c>
      <c r="I8" s="25" t="s">
        <v>29</v>
      </c>
      <c r="J8" s="26" t="s">
        <v>3</v>
      </c>
      <c r="K8" s="24"/>
      <c r="L8" s="24"/>
      <c r="M8" s="24"/>
      <c r="N8" s="24"/>
      <c r="O8" s="24"/>
      <c r="P8" s="24"/>
      <c r="Q8" s="24"/>
      <c r="R8" s="24"/>
      <c r="S8" s="5"/>
    </row>
    <row r="9" spans="1:19" ht="23.25">
      <c r="A9" s="24"/>
      <c r="B9" s="24"/>
      <c r="C9" s="24">
        <f t="shared" ref="C9:E9" si="2">C10+C11</f>
        <v>3573446.7</v>
      </c>
      <c r="D9" s="24">
        <f t="shared" si="2"/>
        <v>13659206.6</v>
      </c>
      <c r="E9" s="24">
        <f t="shared" si="2"/>
        <v>278010.59999999998</v>
      </c>
      <c r="F9" s="24">
        <f t="shared" ref="F9:F13" si="3">SUM(A9:E9)</f>
        <v>17510663.900000002</v>
      </c>
      <c r="G9" s="24"/>
      <c r="H9" s="24">
        <f t="shared" si="1"/>
        <v>17510663.900000002</v>
      </c>
      <c r="I9" s="25" t="s">
        <v>64</v>
      </c>
      <c r="J9" s="26" t="s">
        <v>67</v>
      </c>
      <c r="K9" s="24"/>
      <c r="L9" s="24"/>
      <c r="M9" s="24"/>
      <c r="N9" s="24"/>
      <c r="O9" s="24"/>
      <c r="P9" s="24"/>
      <c r="Q9" s="24"/>
      <c r="R9" s="24"/>
    </row>
    <row r="10" spans="1:19" ht="26.25" customHeight="1">
      <c r="A10" s="24"/>
      <c r="B10" s="24"/>
      <c r="C10" s="24">
        <f>'[9]9.1'!$D$15-'[9]1'!$B$22</f>
        <v>1847841.8000000003</v>
      </c>
      <c r="D10" s="24">
        <f>'[9]9.1'!$F$15</f>
        <v>13659206.6</v>
      </c>
      <c r="E10" s="24">
        <f>'[9]9.1'!$E$15</f>
        <v>278010.59999999998</v>
      </c>
      <c r="F10" s="24">
        <f t="shared" si="3"/>
        <v>15785059</v>
      </c>
      <c r="G10" s="24"/>
      <c r="H10" s="24">
        <f t="shared" si="1"/>
        <v>15785059</v>
      </c>
      <c r="I10" s="25"/>
      <c r="J10" s="26" t="s">
        <v>97</v>
      </c>
      <c r="K10" s="24"/>
      <c r="L10" s="24"/>
      <c r="M10" s="24"/>
      <c r="N10" s="24"/>
      <c r="O10" s="24"/>
      <c r="P10" s="24"/>
      <c r="Q10" s="24"/>
      <c r="R10" s="24"/>
    </row>
    <row r="11" spans="1:19" ht="23.25">
      <c r="A11" s="24"/>
      <c r="B11" s="24"/>
      <c r="C11" s="24">
        <v>1725604.9</v>
      </c>
      <c r="D11" s="24"/>
      <c r="E11" s="24"/>
      <c r="F11" s="24">
        <f t="shared" si="3"/>
        <v>1725604.9</v>
      </c>
      <c r="G11" s="24"/>
      <c r="H11" s="24">
        <f t="shared" si="1"/>
        <v>1725604.9</v>
      </c>
      <c r="I11" s="25"/>
      <c r="J11" s="26" t="s">
        <v>98</v>
      </c>
      <c r="K11" s="24"/>
      <c r="L11" s="24"/>
      <c r="M11" s="24"/>
      <c r="N11" s="24"/>
      <c r="O11" s="24"/>
      <c r="P11" s="24"/>
      <c r="Q11" s="24"/>
      <c r="R11" s="24"/>
    </row>
    <row r="12" spans="1:19" ht="23.25">
      <c r="A12" s="24">
        <f>A80</f>
        <v>5510424</v>
      </c>
      <c r="B12" s="24">
        <f>B80</f>
        <v>113013.7</v>
      </c>
      <c r="C12" s="24">
        <f>C80</f>
        <v>1010373</v>
      </c>
      <c r="D12" s="24">
        <f>D80</f>
        <v>428241</v>
      </c>
      <c r="E12" s="24">
        <f>E80</f>
        <v>10389.799999999999</v>
      </c>
      <c r="F12" s="24">
        <f t="shared" si="3"/>
        <v>7072441.5</v>
      </c>
      <c r="G12" s="24"/>
      <c r="H12" s="24">
        <f t="shared" si="1"/>
        <v>7072441.5</v>
      </c>
      <c r="I12" s="25" t="s">
        <v>71</v>
      </c>
      <c r="J12" s="26" t="s">
        <v>74</v>
      </c>
      <c r="K12" s="24"/>
      <c r="L12" s="24"/>
      <c r="M12" s="24"/>
      <c r="N12" s="24"/>
      <c r="O12" s="24"/>
      <c r="P12" s="24"/>
      <c r="Q12" s="24"/>
      <c r="R12" s="24"/>
    </row>
    <row r="13" spans="1:19" ht="34.5">
      <c r="A13" s="24">
        <f>A82</f>
        <v>762253.4</v>
      </c>
      <c r="B13" s="24">
        <f>B82</f>
        <v>0</v>
      </c>
      <c r="C13" s="24">
        <f>C82</f>
        <v>-9668.7000000000007</v>
      </c>
      <c r="D13" s="24">
        <f>D82</f>
        <v>0</v>
      </c>
      <c r="E13" s="24">
        <f>E82</f>
        <v>0</v>
      </c>
      <c r="F13" s="24">
        <f t="shared" si="3"/>
        <v>752584.70000000007</v>
      </c>
      <c r="G13" s="24"/>
      <c r="H13" s="24">
        <f t="shared" si="1"/>
        <v>752584.70000000007</v>
      </c>
      <c r="I13" s="25" t="s">
        <v>72</v>
      </c>
      <c r="J13" s="26" t="s">
        <v>75</v>
      </c>
      <c r="K13" s="24"/>
      <c r="L13" s="24"/>
      <c r="M13" s="24"/>
      <c r="N13" s="24"/>
      <c r="O13" s="24"/>
      <c r="P13" s="24"/>
      <c r="Q13" s="24"/>
      <c r="R13" s="24"/>
    </row>
    <row r="14" spans="1:19">
      <c r="A14" s="24"/>
      <c r="B14" s="24"/>
      <c r="C14" s="24"/>
      <c r="D14" s="24"/>
      <c r="E14" s="24"/>
      <c r="F14" s="24"/>
      <c r="G14" s="24">
        <v>13680694.299999999</v>
      </c>
      <c r="H14" s="24">
        <f t="shared" si="1"/>
        <v>13680694.299999999</v>
      </c>
      <c r="I14" s="25" t="s">
        <v>82</v>
      </c>
      <c r="J14" s="26" t="s">
        <v>89</v>
      </c>
      <c r="K14" s="24"/>
      <c r="L14" s="24"/>
      <c r="M14" s="24"/>
      <c r="N14" s="24"/>
      <c r="O14" s="24"/>
      <c r="P14" s="24"/>
      <c r="Q14" s="24"/>
      <c r="R14" s="24"/>
    </row>
    <row r="15" spans="1:19">
      <c r="A15" s="24"/>
      <c r="B15" s="24"/>
      <c r="C15" s="24"/>
      <c r="D15" s="24"/>
      <c r="E15" s="24"/>
      <c r="F15" s="24"/>
      <c r="G15" s="24">
        <v>12960530.1</v>
      </c>
      <c r="H15" s="24">
        <f t="shared" si="1"/>
        <v>12960530.1</v>
      </c>
      <c r="I15" s="25" t="s">
        <v>83</v>
      </c>
      <c r="J15" s="26" t="s">
        <v>107</v>
      </c>
      <c r="K15" s="24"/>
      <c r="L15" s="24"/>
      <c r="M15" s="24"/>
      <c r="N15" s="24"/>
      <c r="O15" s="24"/>
      <c r="P15" s="24"/>
      <c r="Q15" s="24"/>
      <c r="R15" s="24"/>
    </row>
    <row r="16" spans="1:19">
      <c r="A16" s="24"/>
      <c r="B16" s="24"/>
      <c r="C16" s="24"/>
      <c r="D16" s="24"/>
      <c r="E16" s="24"/>
      <c r="F16" s="24"/>
      <c r="G16" s="24">
        <v>720164.2</v>
      </c>
      <c r="H16" s="24">
        <f t="shared" si="1"/>
        <v>720164.2</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v>9184858.9000000004</v>
      </c>
      <c r="R17" s="24">
        <f>P17+Q17</f>
        <v>9184858.9000000004</v>
      </c>
    </row>
    <row r="18" spans="1:18">
      <c r="A18" s="24"/>
      <c r="B18" s="24"/>
      <c r="C18" s="24"/>
      <c r="D18" s="24"/>
      <c r="E18" s="24"/>
      <c r="F18" s="24"/>
      <c r="G18" s="24"/>
      <c r="H18" s="24"/>
      <c r="I18" s="25" t="s">
        <v>80</v>
      </c>
      <c r="J18" s="26" t="s">
        <v>105</v>
      </c>
      <c r="K18" s="24"/>
      <c r="L18" s="24"/>
      <c r="M18" s="24"/>
      <c r="N18" s="24"/>
      <c r="O18" s="24"/>
      <c r="P18" s="24"/>
      <c r="Q18" s="24">
        <v>7281443.2999999998</v>
      </c>
      <c r="R18" s="24">
        <f>P18+Q18</f>
        <v>7281443.2999999998</v>
      </c>
    </row>
    <row r="19" spans="1:18">
      <c r="A19" s="24"/>
      <c r="B19" s="24"/>
      <c r="C19" s="24"/>
      <c r="D19" s="24"/>
      <c r="E19" s="24"/>
      <c r="F19" s="24"/>
      <c r="G19" s="24"/>
      <c r="H19" s="24"/>
      <c r="I19" s="25" t="s">
        <v>81</v>
      </c>
      <c r="J19" s="26" t="s">
        <v>106</v>
      </c>
      <c r="K19" s="24"/>
      <c r="L19" s="24"/>
      <c r="M19" s="24"/>
      <c r="N19" s="24"/>
      <c r="O19" s="24"/>
      <c r="P19" s="24"/>
      <c r="Q19" s="24">
        <v>1903415.6</v>
      </c>
      <c r="R19" s="24">
        <f>P19+Q19</f>
        <v>1903415.6</v>
      </c>
    </row>
    <row r="20" spans="1:18">
      <c r="A20" s="24"/>
      <c r="B20" s="24"/>
      <c r="C20" s="24"/>
      <c r="D20" s="24"/>
      <c r="E20" s="24"/>
      <c r="F20" s="24"/>
      <c r="G20" s="24"/>
      <c r="H20" s="24"/>
      <c r="I20" s="25" t="s">
        <v>77</v>
      </c>
      <c r="J20" s="26" t="s">
        <v>86</v>
      </c>
      <c r="K20" s="24"/>
      <c r="L20" s="24"/>
      <c r="M20" s="24"/>
      <c r="N20" s="24"/>
      <c r="O20" s="24"/>
      <c r="P20" s="24">
        <v>2585020.7999999998</v>
      </c>
      <c r="Q20" s="24"/>
      <c r="R20" s="24">
        <f t="shared" ref="R20:R21" si="4">P20+Q20</f>
        <v>2585020.7999999998</v>
      </c>
    </row>
    <row r="21" spans="1:18">
      <c r="A21" s="24"/>
      <c r="B21" s="24"/>
      <c r="C21" s="24"/>
      <c r="D21" s="24"/>
      <c r="E21" s="24"/>
      <c r="F21" s="24"/>
      <c r="G21" s="24"/>
      <c r="H21" s="24"/>
      <c r="I21" s="25" t="s">
        <v>78</v>
      </c>
      <c r="J21" s="26" t="s">
        <v>87</v>
      </c>
      <c r="K21" s="24"/>
      <c r="L21" s="24"/>
      <c r="M21" s="24"/>
      <c r="N21" s="24"/>
      <c r="O21" s="24"/>
      <c r="P21" s="24">
        <v>97924.3</v>
      </c>
      <c r="Q21" s="24"/>
      <c r="R21" s="24">
        <f t="shared" si="4"/>
        <v>97924.3</v>
      </c>
    </row>
    <row r="22" spans="1:18">
      <c r="A22" s="24"/>
      <c r="B22" s="24"/>
      <c r="C22" s="24"/>
      <c r="D22" s="24"/>
      <c r="E22" s="24"/>
      <c r="F22" s="24">
        <f>R7+R20-R21+R17-H8-H9-H12-H13-H14</f>
        <v>1183661.0999999996</v>
      </c>
      <c r="G22" s="24"/>
      <c r="H22" s="24">
        <f t="shared" ref="H22" si="5">F22+G22</f>
        <v>1183661.0999999996</v>
      </c>
      <c r="I22" s="25"/>
      <c r="J22" s="26" t="s">
        <v>90</v>
      </c>
      <c r="K22" s="24"/>
      <c r="L22" s="24"/>
      <c r="M22" s="24"/>
      <c r="N22" s="24"/>
      <c r="O22" s="24"/>
      <c r="P22" s="24"/>
      <c r="Q22" s="24"/>
      <c r="R22" s="24"/>
    </row>
    <row r="23" spans="1:18">
      <c r="A23" s="24"/>
      <c r="B23" s="24"/>
      <c r="C23" s="24"/>
      <c r="D23" s="24"/>
      <c r="E23" s="24"/>
      <c r="F23" s="30">
        <f>R7-H8+R20-R21</f>
        <v>31015186.599999998</v>
      </c>
      <c r="G23" s="30"/>
      <c r="H23" s="30">
        <f>F23</f>
        <v>31015186.599999998</v>
      </c>
      <c r="I23" s="25"/>
      <c r="J23" s="31" t="s">
        <v>129</v>
      </c>
      <c r="K23" s="24"/>
      <c r="L23" s="24"/>
      <c r="M23" s="24"/>
      <c r="N23" s="24"/>
      <c r="O23" s="24"/>
      <c r="P23" s="24"/>
      <c r="Q23" s="24"/>
      <c r="R23" s="24"/>
    </row>
    <row r="24" spans="1:18">
      <c r="A24" s="24"/>
      <c r="B24" s="24"/>
      <c r="C24" s="24"/>
      <c r="D24" s="24"/>
      <c r="E24" s="24"/>
      <c r="F24" s="30">
        <f>F23-H81</f>
        <v>27282669.499999996</v>
      </c>
      <c r="G24" s="30"/>
      <c r="H24" s="30">
        <f>F24</f>
        <v>27282669.499999996</v>
      </c>
      <c r="I24" s="25"/>
      <c r="J24" s="31" t="s">
        <v>130</v>
      </c>
      <c r="K24" s="24"/>
      <c r="L24" s="24"/>
      <c r="M24" s="24"/>
      <c r="N24" s="24"/>
      <c r="O24" s="24"/>
      <c r="P24" s="24"/>
      <c r="Q24" s="24"/>
      <c r="R24" s="24"/>
    </row>
    <row r="25" spans="1:18">
      <c r="A25" s="100" t="s">
        <v>0</v>
      </c>
      <c r="B25" s="101"/>
      <c r="C25" s="101"/>
      <c r="D25" s="101"/>
      <c r="E25" s="101"/>
      <c r="F25" s="101"/>
      <c r="G25" s="101"/>
      <c r="H25" s="101"/>
      <c r="I25" s="101"/>
      <c r="J25" s="101"/>
      <c r="K25" s="101"/>
      <c r="L25" s="101"/>
      <c r="M25" s="101"/>
      <c r="N25" s="101"/>
      <c r="O25" s="101"/>
      <c r="P25" s="101"/>
      <c r="Q25" s="101"/>
      <c r="R25" s="102"/>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37387187.600000001</v>
      </c>
      <c r="L27" s="24">
        <v>1057297.3999999999</v>
      </c>
      <c r="M27" s="24">
        <v>3572208.5</v>
      </c>
      <c r="N27" s="24">
        <v>7324681.7999999998</v>
      </c>
      <c r="O27" s="24">
        <v>316613.09999999998</v>
      </c>
      <c r="P27" s="24">
        <f>SUM(K27:O27)</f>
        <v>49657988.399999999</v>
      </c>
      <c r="R27" s="24">
        <f>P27+Q27</f>
        <v>49657988.399999999</v>
      </c>
    </row>
    <row r="28" spans="1:18">
      <c r="A28" s="24">
        <v>16476042.4</v>
      </c>
      <c r="B28" s="24">
        <v>401949.4</v>
      </c>
      <c r="C28" s="24">
        <v>2149113.7000000002</v>
      </c>
      <c r="D28" s="24">
        <v>1952409.8</v>
      </c>
      <c r="E28" s="24">
        <v>150383</v>
      </c>
      <c r="F28" s="24">
        <f>SUM(A28:E28)</f>
        <v>21129898.300000001</v>
      </c>
      <c r="G28" s="24"/>
      <c r="H28" s="24">
        <f>F28+G28</f>
        <v>21129898.300000001</v>
      </c>
      <c r="I28" s="28" t="s">
        <v>29</v>
      </c>
      <c r="J28" s="32" t="s">
        <v>3</v>
      </c>
    </row>
    <row r="29" spans="1:18" ht="22.5">
      <c r="A29" s="30">
        <f>K27-A28</f>
        <v>20911145.200000003</v>
      </c>
      <c r="B29" s="30">
        <f>L27-B28</f>
        <v>655347.99999999988</v>
      </c>
      <c r="C29" s="30">
        <f>M27-C28</f>
        <v>1423094.7999999998</v>
      </c>
      <c r="D29" s="30">
        <f>N27-D28</f>
        <v>5372272</v>
      </c>
      <c r="E29" s="30">
        <f>O27-E28</f>
        <v>166230.09999999998</v>
      </c>
      <c r="F29" s="30">
        <f>SUM(A29:E29)</f>
        <v>28528090.100000005</v>
      </c>
      <c r="H29" s="30">
        <f>F29+G29</f>
        <v>28528090.100000005</v>
      </c>
      <c r="I29" s="33" t="s">
        <v>20</v>
      </c>
      <c r="J29" s="34" t="s">
        <v>4</v>
      </c>
    </row>
    <row r="30" spans="1:18" ht="22.5">
      <c r="A30" s="30">
        <f>A29-A81</f>
        <v>17935761.200000003</v>
      </c>
      <c r="B30" s="30">
        <f t="shared" ref="B30:E30" si="6">B29-B81</f>
        <v>635843.49999999988</v>
      </c>
      <c r="C30" s="30">
        <f t="shared" si="6"/>
        <v>1198464.6999999997</v>
      </c>
      <c r="D30" s="30">
        <f t="shared" si="6"/>
        <v>4871980.7</v>
      </c>
      <c r="E30" s="30">
        <f t="shared" si="6"/>
        <v>153522.89999999997</v>
      </c>
      <c r="F30" s="30">
        <f>SUM(A30:E30)</f>
        <v>24795573</v>
      </c>
      <c r="H30" s="30">
        <f>F30+G30</f>
        <v>24795573</v>
      </c>
      <c r="I30" s="33" t="s">
        <v>123</v>
      </c>
      <c r="J30" s="34" t="s">
        <v>128</v>
      </c>
    </row>
    <row r="31" spans="1:18">
      <c r="A31" s="100" t="s">
        <v>15</v>
      </c>
      <c r="B31" s="101"/>
      <c r="C31" s="101"/>
      <c r="D31" s="101"/>
      <c r="E31" s="101"/>
      <c r="F31" s="101"/>
      <c r="G31" s="101"/>
      <c r="H31" s="101"/>
      <c r="I31" s="101"/>
      <c r="J31" s="101"/>
      <c r="K31" s="101"/>
      <c r="L31" s="101"/>
      <c r="M31" s="101"/>
      <c r="N31" s="101"/>
      <c r="O31" s="101"/>
      <c r="P31" s="101"/>
      <c r="Q31" s="101"/>
      <c r="R31" s="102"/>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20911145.200000003</v>
      </c>
      <c r="L33" s="24">
        <f t="shared" ref="L33:O33" si="7">B29</f>
        <v>655347.99999999988</v>
      </c>
      <c r="M33" s="24">
        <f t="shared" si="7"/>
        <v>1423094.7999999998</v>
      </c>
      <c r="N33" s="24">
        <f t="shared" si="7"/>
        <v>5372272</v>
      </c>
      <c r="O33" s="24">
        <f t="shared" si="7"/>
        <v>166230.09999999998</v>
      </c>
      <c r="P33" s="24">
        <f>SUM(K33:O33)</f>
        <v>28528090.100000005</v>
      </c>
      <c r="R33" s="24">
        <f>P33+Q33</f>
        <v>28528090.100000005</v>
      </c>
    </row>
    <row r="34" spans="1:20" ht="23.25">
      <c r="A34" s="24">
        <f>A35+A36</f>
        <v>7369394.2999999998</v>
      </c>
      <c r="B34" s="24">
        <f t="shared" ref="B34:E34" si="8">B35+B36</f>
        <v>328768.40000000002</v>
      </c>
      <c r="C34" s="24">
        <f t="shared" si="8"/>
        <v>1095718.5</v>
      </c>
      <c r="D34" s="24">
        <f t="shared" si="8"/>
        <v>1226317.2</v>
      </c>
      <c r="E34" s="24">
        <f t="shared" si="8"/>
        <v>113407.6</v>
      </c>
      <c r="F34" s="24">
        <f>SUM(A34:E34)</f>
        <v>10133605.999999998</v>
      </c>
      <c r="G34" s="24"/>
      <c r="H34" s="24">
        <f>F34+G34</f>
        <v>10133605.999999998</v>
      </c>
      <c r="I34" s="28" t="s">
        <v>21</v>
      </c>
      <c r="J34" s="29" t="s">
        <v>17</v>
      </c>
      <c r="K34" s="24"/>
      <c r="L34" s="24"/>
      <c r="M34" s="24"/>
      <c r="N34" s="24"/>
      <c r="O34" s="24"/>
      <c r="P34" s="24"/>
    </row>
    <row r="35" spans="1:20">
      <c r="A35" s="24">
        <v>6623611.5999999996</v>
      </c>
      <c r="B35" s="24">
        <v>284779.2</v>
      </c>
      <c r="C35" s="24">
        <v>916349.4</v>
      </c>
      <c r="D35" s="24">
        <v>1226317.2</v>
      </c>
      <c r="E35" s="24">
        <v>107465</v>
      </c>
      <c r="F35" s="24">
        <f t="shared" ref="F35:F39" si="9">SUM(A35:E35)</f>
        <v>9158522.4000000004</v>
      </c>
      <c r="H35" s="24">
        <f t="shared" ref="H35:H38" si="10">F35+G35</f>
        <v>9158522.4000000004</v>
      </c>
      <c r="I35" s="28" t="s">
        <v>22</v>
      </c>
      <c r="J35" s="29" t="s">
        <v>99</v>
      </c>
    </row>
    <row r="36" spans="1:20" ht="23.25">
      <c r="A36" s="24">
        <f>A37+A38</f>
        <v>745782.7</v>
      </c>
      <c r="B36" s="24">
        <f t="shared" ref="B36:E36" si="11">B37+B38</f>
        <v>43989.2</v>
      </c>
      <c r="C36" s="24">
        <f t="shared" si="11"/>
        <v>179369.1</v>
      </c>
      <c r="D36" s="24">
        <f t="shared" si="11"/>
        <v>0</v>
      </c>
      <c r="E36" s="24">
        <f t="shared" si="11"/>
        <v>5942.6</v>
      </c>
      <c r="F36" s="24">
        <f t="shared" si="9"/>
        <v>975083.59999999986</v>
      </c>
      <c r="H36" s="24">
        <f t="shared" si="10"/>
        <v>975083.59999999986</v>
      </c>
      <c r="I36" s="28" t="s">
        <v>23</v>
      </c>
      <c r="J36" s="29" t="s">
        <v>100</v>
      </c>
      <c r="K36" s="24"/>
      <c r="L36" s="24"/>
      <c r="M36" s="24"/>
      <c r="N36" s="24"/>
      <c r="O36" s="24"/>
      <c r="P36" s="24"/>
    </row>
    <row r="37" spans="1:20">
      <c r="A37" s="24">
        <v>661771.6</v>
      </c>
      <c r="B37" s="24">
        <v>39485.1</v>
      </c>
      <c r="C37" s="24">
        <v>161508.9</v>
      </c>
      <c r="D37" s="24">
        <v>0</v>
      </c>
      <c r="E37" s="24">
        <v>5296.1</v>
      </c>
      <c r="F37" s="24">
        <f t="shared" si="9"/>
        <v>868061.7</v>
      </c>
      <c r="H37" s="24">
        <f t="shared" si="10"/>
        <v>868061.7</v>
      </c>
      <c r="I37" s="28" t="s">
        <v>24</v>
      </c>
      <c r="J37" s="29" t="s">
        <v>101</v>
      </c>
      <c r="S37" s="5"/>
    </row>
    <row r="38" spans="1:20" ht="23.25">
      <c r="A38" s="24">
        <v>84011.1</v>
      </c>
      <c r="B38" s="24">
        <v>4504.1000000000004</v>
      </c>
      <c r="C38" s="24">
        <v>17860.2</v>
      </c>
      <c r="D38" s="24">
        <v>0</v>
      </c>
      <c r="E38" s="24">
        <v>646.5</v>
      </c>
      <c r="F38" s="24">
        <f t="shared" si="9"/>
        <v>107021.90000000001</v>
      </c>
      <c r="H38" s="24">
        <f t="shared" si="10"/>
        <v>107021.90000000001</v>
      </c>
      <c r="I38" s="28" t="s">
        <v>25</v>
      </c>
      <c r="J38" s="29" t="s">
        <v>102</v>
      </c>
    </row>
    <row r="39" spans="1:20" ht="23.25">
      <c r="A39" s="24">
        <v>300764.5</v>
      </c>
      <c r="B39" s="24">
        <v>9375.2000000000007</v>
      </c>
      <c r="C39" s="24">
        <v>1559.2</v>
      </c>
      <c r="D39" s="24">
        <v>14876.9</v>
      </c>
      <c r="E39" s="24">
        <v>759</v>
      </c>
      <c r="F39" s="24">
        <f t="shared" si="9"/>
        <v>327334.80000000005</v>
      </c>
      <c r="G39" s="24"/>
      <c r="H39" s="24">
        <f>F39+G39</f>
        <v>327334.80000000005</v>
      </c>
      <c r="I39" s="28" t="s">
        <v>26</v>
      </c>
      <c r="J39" s="29" t="s">
        <v>18</v>
      </c>
      <c r="S39" s="5"/>
    </row>
    <row r="40" spans="1:20" ht="23.25">
      <c r="A40" s="30">
        <f>K33-A34-A39</f>
        <v>13240986.400000002</v>
      </c>
      <c r="B40" s="30">
        <f>L33-B34-B39</f>
        <v>317204.39999999985</v>
      </c>
      <c r="C40" s="30">
        <f>M33-C34-C39</f>
        <v>325817.0999999998</v>
      </c>
      <c r="D40" s="30">
        <f>N33-D34-D39</f>
        <v>4131077.9</v>
      </c>
      <c r="E40" s="30">
        <f>O33-E34-E39</f>
        <v>52063.499999999971</v>
      </c>
      <c r="F40" s="30">
        <f>SUM(A40:E40)</f>
        <v>18067149.300000001</v>
      </c>
      <c r="G40" s="24"/>
      <c r="H40" s="30">
        <f>F40+G40</f>
        <v>18067149.300000001</v>
      </c>
      <c r="I40" s="33" t="s">
        <v>27</v>
      </c>
      <c r="J40" s="35" t="s">
        <v>19</v>
      </c>
      <c r="S40" s="5"/>
      <c r="T40" s="5"/>
    </row>
    <row r="41" spans="1:20" ht="23.25">
      <c r="A41" s="30">
        <f>A40-A81</f>
        <v>10265602.400000002</v>
      </c>
      <c r="B41" s="30">
        <f t="shared" ref="B41:E41" si="12">B40-B81</f>
        <v>297699.89999999985</v>
      </c>
      <c r="C41" s="30">
        <f t="shared" si="12"/>
        <v>101186.9999999998</v>
      </c>
      <c r="D41" s="30">
        <f t="shared" si="12"/>
        <v>3630786.6</v>
      </c>
      <c r="E41" s="30">
        <f t="shared" si="12"/>
        <v>39356.299999999974</v>
      </c>
      <c r="F41" s="30">
        <f>SUM(A41:E41)</f>
        <v>14334632.200000003</v>
      </c>
      <c r="G41" s="24"/>
      <c r="H41" s="30">
        <f>F41+G41</f>
        <v>14334632.200000003</v>
      </c>
      <c r="I41" s="33" t="s">
        <v>124</v>
      </c>
      <c r="J41" s="35" t="s">
        <v>131</v>
      </c>
      <c r="S41" s="5"/>
      <c r="T41" s="5"/>
    </row>
    <row r="42" spans="1:20">
      <c r="A42" s="100" t="s">
        <v>30</v>
      </c>
      <c r="B42" s="101"/>
      <c r="C42" s="101"/>
      <c r="D42" s="101"/>
      <c r="E42" s="101"/>
      <c r="F42" s="101"/>
      <c r="G42" s="101"/>
      <c r="H42" s="101"/>
      <c r="I42" s="101"/>
      <c r="J42" s="101"/>
      <c r="K42" s="101"/>
      <c r="L42" s="101"/>
      <c r="M42" s="101"/>
      <c r="N42" s="101"/>
      <c r="O42" s="101"/>
      <c r="P42" s="101"/>
      <c r="Q42" s="101"/>
      <c r="R42" s="102"/>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13240986.400000002</v>
      </c>
      <c r="L44" s="24">
        <f t="shared" ref="L44:O44" si="13">B40</f>
        <v>317204.39999999985</v>
      </c>
      <c r="M44" s="24">
        <f t="shared" si="13"/>
        <v>325817.0999999998</v>
      </c>
      <c r="N44" s="24">
        <f t="shared" si="13"/>
        <v>4131077.9</v>
      </c>
      <c r="O44" s="24">
        <f t="shared" si="13"/>
        <v>52063.499999999971</v>
      </c>
      <c r="P44" s="24">
        <f>SUM(K44:O44)</f>
        <v>18067149.300000001</v>
      </c>
      <c r="R44" s="24">
        <f>P44+Q44</f>
        <v>18067149.300000001</v>
      </c>
    </row>
    <row r="45" spans="1:20">
      <c r="F45" s="24"/>
      <c r="G45" s="24">
        <v>596.4</v>
      </c>
      <c r="I45" s="28" t="s">
        <v>21</v>
      </c>
      <c r="J45" s="29" t="s">
        <v>35</v>
      </c>
      <c r="N45" s="24">
        <v>9846239.8000000007</v>
      </c>
      <c r="P45" s="24">
        <f>SUM(K45:O45)</f>
        <v>9846239.8000000007</v>
      </c>
      <c r="Q45" s="24">
        <v>287962.59999999998</v>
      </c>
      <c r="R45" s="24">
        <f>P45+Q45</f>
        <v>10134202.4</v>
      </c>
    </row>
    <row r="46" spans="1:20" ht="25.5" customHeight="1">
      <c r="I46" s="28" t="s">
        <v>31</v>
      </c>
      <c r="J46" s="29" t="s">
        <v>36</v>
      </c>
      <c r="M46" s="24">
        <v>2912355.6</v>
      </c>
      <c r="P46" s="24">
        <f t="shared" ref="P46:P47" si="14">SUM(K46:O46)</f>
        <v>2912355.6</v>
      </c>
      <c r="R46" s="24">
        <f t="shared" ref="R46:R48" si="15">P46+Q46</f>
        <v>2912355.6</v>
      </c>
    </row>
    <row r="47" spans="1:20" ht="23.25">
      <c r="I47" s="28" t="s">
        <v>32</v>
      </c>
      <c r="J47" s="29" t="s">
        <v>37</v>
      </c>
      <c r="M47" s="24">
        <v>97924.3</v>
      </c>
      <c r="P47" s="24">
        <f t="shared" si="14"/>
        <v>97924.3</v>
      </c>
      <c r="R47" s="24">
        <f t="shared" si="15"/>
        <v>97924.3</v>
      </c>
    </row>
    <row r="48" spans="1:20">
      <c r="A48" s="24">
        <v>6088228.7999999998</v>
      </c>
      <c r="B48" s="24">
        <v>1055579.8</v>
      </c>
      <c r="C48" s="24">
        <v>9414.2999999999993</v>
      </c>
      <c r="D48" s="24">
        <v>197637.1</v>
      </c>
      <c r="E48" s="24">
        <v>0</v>
      </c>
      <c r="F48" s="24">
        <f>SUM(A48:E48)</f>
        <v>7350859.9999999991</v>
      </c>
      <c r="G48" s="24">
        <v>311240.5</v>
      </c>
      <c r="H48" s="24">
        <f>F48+G48</f>
        <v>7662100.4999999991</v>
      </c>
      <c r="I48" s="28" t="s">
        <v>33</v>
      </c>
      <c r="J48" s="29" t="s">
        <v>103</v>
      </c>
      <c r="K48" s="24">
        <f>'[9]6.1'!$B$11</f>
        <v>751425</v>
      </c>
      <c r="L48" s="24">
        <f>'[9]6.1'!$C$11</f>
        <v>1149395.6000000001</v>
      </c>
      <c r="M48" s="24">
        <f>'[9]6.1'!$D$11</f>
        <v>691177.8</v>
      </c>
      <c r="N48" s="24">
        <f>'[9]6.1'!$F$11</f>
        <v>855518.8</v>
      </c>
      <c r="O48" s="24">
        <f>'[9]6.1'!$E$11</f>
        <v>45</v>
      </c>
      <c r="P48" s="24">
        <f>SUM(K48:O48)</f>
        <v>3447562.2</v>
      </c>
      <c r="Q48" s="24">
        <v>4214538.3</v>
      </c>
      <c r="R48" s="24">
        <f t="shared" si="15"/>
        <v>7662100.5</v>
      </c>
    </row>
    <row r="49" spans="1:20">
      <c r="A49" s="30">
        <f>K44+K45+K46-K47+K48-A48</f>
        <v>7904182.6000000024</v>
      </c>
      <c r="B49" s="30">
        <f>L44+L45+L46-L47+L48-B48</f>
        <v>411020.19999999995</v>
      </c>
      <c r="C49" s="30">
        <f>M44+M45+M46-M47+M48-C48</f>
        <v>3822011.9000000004</v>
      </c>
      <c r="D49" s="30">
        <f>N44+N45+N46-N47+N48-D48</f>
        <v>14635199.400000002</v>
      </c>
      <c r="E49" s="30">
        <f>O44+O45+O46-O47+O48-E48</f>
        <v>52108.499999999971</v>
      </c>
      <c r="F49" s="30">
        <f>SUM(A49:E49)</f>
        <v>26824522.600000005</v>
      </c>
      <c r="H49" s="30">
        <f>F49+G49</f>
        <v>26824522.600000005</v>
      </c>
      <c r="I49" s="33" t="s">
        <v>34</v>
      </c>
      <c r="J49" s="35" t="s">
        <v>38</v>
      </c>
    </row>
    <row r="50" spans="1:20">
      <c r="A50" s="30">
        <f>A49-A81</f>
        <v>4928798.6000000024</v>
      </c>
      <c r="B50" s="30">
        <f t="shared" ref="B50:E50" si="16">B49-B81</f>
        <v>391515.69999999995</v>
      </c>
      <c r="C50" s="30">
        <f t="shared" si="16"/>
        <v>3597381.8000000003</v>
      </c>
      <c r="D50" s="30">
        <f t="shared" si="16"/>
        <v>14134908.100000001</v>
      </c>
      <c r="E50" s="30">
        <f t="shared" si="16"/>
        <v>39401.299999999974</v>
      </c>
      <c r="F50" s="30">
        <f>SUM(A50:E50)</f>
        <v>23092005.500000004</v>
      </c>
      <c r="H50" s="30">
        <f>F50+G50</f>
        <v>23092005.500000004</v>
      </c>
      <c r="I50" s="33" t="s">
        <v>125</v>
      </c>
      <c r="J50" s="35" t="s">
        <v>132</v>
      </c>
    </row>
    <row r="51" spans="1:20" ht="15" customHeight="1">
      <c r="A51" s="103" t="s">
        <v>39</v>
      </c>
      <c r="B51" s="104"/>
      <c r="C51" s="104"/>
      <c r="D51" s="104"/>
      <c r="E51" s="104"/>
      <c r="F51" s="104"/>
      <c r="G51" s="104"/>
      <c r="H51" s="104"/>
      <c r="I51" s="104"/>
      <c r="J51" s="104"/>
      <c r="K51" s="104"/>
      <c r="L51" s="104"/>
      <c r="M51" s="104"/>
      <c r="N51" s="104"/>
      <c r="O51" s="104"/>
      <c r="P51" s="104"/>
      <c r="Q51" s="104"/>
      <c r="R51" s="105"/>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7904182.6000000024</v>
      </c>
      <c r="L53" s="24">
        <f t="shared" ref="L53:O53" si="17">B49</f>
        <v>411020.19999999995</v>
      </c>
      <c r="M53" s="24">
        <f t="shared" si="17"/>
        <v>3822011.9000000004</v>
      </c>
      <c r="N53" s="24">
        <f t="shared" si="17"/>
        <v>14635199.400000002</v>
      </c>
      <c r="O53" s="24">
        <f t="shared" si="17"/>
        <v>52108.499999999971</v>
      </c>
      <c r="P53" s="24">
        <f>SUM(K53:O53)</f>
        <v>26824522.600000005</v>
      </c>
      <c r="R53" s="24">
        <f>P53+Q53</f>
        <v>26824522.600000005</v>
      </c>
    </row>
    <row r="54" spans="1:20">
      <c r="A54" s="24">
        <f t="shared" ref="A54:E54" si="18">A55+A56+A57+A58</f>
        <v>4605578.5999999996</v>
      </c>
      <c r="B54" s="24">
        <f t="shared" si="18"/>
        <v>134105.9</v>
      </c>
      <c r="C54" s="24">
        <f t="shared" si="18"/>
        <v>1766034.7</v>
      </c>
      <c r="D54" s="24">
        <f t="shared" si="18"/>
        <v>1357202.9</v>
      </c>
      <c r="E54" s="24">
        <f t="shared" si="18"/>
        <v>646.5</v>
      </c>
      <c r="F54" s="24">
        <f>SUM(A54:E54)</f>
        <v>7863568.5999999996</v>
      </c>
      <c r="G54" s="24">
        <f>'[9]11.1'!$G$23</f>
        <v>392031.9</v>
      </c>
      <c r="H54" s="24">
        <f>F54+G54</f>
        <v>8255600.5</v>
      </c>
      <c r="I54" s="28"/>
      <c r="J54" s="29" t="s">
        <v>48</v>
      </c>
      <c r="K54" s="24">
        <f>K55+K56+K57+K58</f>
        <v>95697</v>
      </c>
      <c r="L54" s="24">
        <f t="shared" ref="L54:O54" si="19">L55+L56+L57+L58</f>
        <v>292548.59999999998</v>
      </c>
      <c r="M54" s="24">
        <v>5633773</v>
      </c>
      <c r="N54" s="24">
        <f t="shared" si="19"/>
        <v>1685305.1</v>
      </c>
      <c r="O54" s="24">
        <f t="shared" si="19"/>
        <v>646.5</v>
      </c>
      <c r="P54" s="24">
        <f t="shared" ref="P54:P61" si="20">SUM(K54:O54)</f>
        <v>7707970.1999999993</v>
      </c>
      <c r="Q54" s="24">
        <f>'[9]11.1'!$G$12</f>
        <v>547630.30000000005</v>
      </c>
      <c r="R54" s="24">
        <f t="shared" ref="R54:R61" si="21">P54+Q54</f>
        <v>8255600.4999999991</v>
      </c>
      <c r="S54" s="5"/>
    </row>
    <row r="55" spans="1:20" ht="23.25">
      <c r="A55" s="24">
        <v>4429361</v>
      </c>
      <c r="B55" s="24">
        <v>37667.199999999997</v>
      </c>
      <c r="C55" s="24"/>
      <c r="D55" s="24">
        <v>19318.2</v>
      </c>
      <c r="E55" s="24"/>
      <c r="F55" s="24">
        <f t="shared" ref="F55:F57" si="22">SUM(A55:E55)</f>
        <v>4486346.4000000004</v>
      </c>
      <c r="H55" s="24">
        <f t="shared" ref="H55:H57" si="23">F55+G55</f>
        <v>4486346.4000000004</v>
      </c>
      <c r="I55" s="28" t="s">
        <v>40</v>
      </c>
      <c r="J55" s="29" t="s">
        <v>49</v>
      </c>
      <c r="M55" s="24">
        <v>4486346.4000000004</v>
      </c>
      <c r="P55" s="24">
        <f t="shared" si="20"/>
        <v>4486346.4000000004</v>
      </c>
      <c r="R55" s="24">
        <f t="shared" si="21"/>
        <v>4486346.4000000004</v>
      </c>
      <c r="S55" s="5"/>
      <c r="T55" s="5"/>
    </row>
    <row r="56" spans="1:20" ht="23.25">
      <c r="A56" s="24"/>
      <c r="B56" s="24"/>
      <c r="C56" s="24"/>
      <c r="D56" s="24">
        <v>975083.6</v>
      </c>
      <c r="E56" s="24"/>
      <c r="F56" s="24">
        <f t="shared" si="22"/>
        <v>975083.6</v>
      </c>
      <c r="H56" s="24">
        <f t="shared" si="23"/>
        <v>975083.6</v>
      </c>
      <c r="I56" s="28" t="s">
        <v>41</v>
      </c>
      <c r="J56" s="29" t="s">
        <v>50</v>
      </c>
      <c r="K56" s="24">
        <v>84011.1</v>
      </c>
      <c r="L56" s="24">
        <v>171309.1</v>
      </c>
      <c r="M56" s="24">
        <v>719116.9</v>
      </c>
      <c r="N56" s="24">
        <v>0</v>
      </c>
      <c r="O56" s="24">
        <v>646.5</v>
      </c>
      <c r="P56" s="24">
        <f t="shared" si="20"/>
        <v>975083.60000000009</v>
      </c>
      <c r="R56" s="24">
        <f t="shared" si="21"/>
        <v>975083.60000000009</v>
      </c>
      <c r="T56" s="5"/>
    </row>
    <row r="57" spans="1:20" ht="34.5">
      <c r="A57" s="24">
        <v>84011.1</v>
      </c>
      <c r="B57" s="24">
        <v>46259.1</v>
      </c>
      <c r="C57" s="24">
        <v>880687.6</v>
      </c>
      <c r="D57" s="24">
        <v>0</v>
      </c>
      <c r="E57" s="24">
        <v>646.5</v>
      </c>
      <c r="F57" s="24">
        <f t="shared" si="22"/>
        <v>1011604.3</v>
      </c>
      <c r="H57" s="24">
        <f t="shared" si="23"/>
        <v>1011604.3</v>
      </c>
      <c r="I57" s="28" t="s">
        <v>42</v>
      </c>
      <c r="J57" s="29" t="s">
        <v>51</v>
      </c>
      <c r="N57" s="24">
        <f>'[9]7.1'!$F$11</f>
        <v>1011604.3</v>
      </c>
      <c r="P57" s="24">
        <f t="shared" si="20"/>
        <v>1011604.3</v>
      </c>
      <c r="R57" s="24">
        <f t="shared" si="21"/>
        <v>1011604.3</v>
      </c>
    </row>
    <row r="58" spans="1:20">
      <c r="A58" s="24">
        <f>A59+A60+A61</f>
        <v>92206.5</v>
      </c>
      <c r="B58" s="24">
        <f t="shared" ref="B58:E58" si="24">B59+B60+B61</f>
        <v>50179.600000000006</v>
      </c>
      <c r="C58" s="24">
        <f t="shared" si="24"/>
        <v>885347.1</v>
      </c>
      <c r="D58" s="24">
        <f t="shared" si="24"/>
        <v>362801.1</v>
      </c>
      <c r="E58" s="24">
        <f t="shared" si="24"/>
        <v>0</v>
      </c>
      <c r="F58" s="24">
        <f>SUM(A58:E58)</f>
        <v>1390534.2999999998</v>
      </c>
      <c r="G58" s="24"/>
      <c r="H58" s="24">
        <f>F58+G58</f>
        <v>1390534.2999999998</v>
      </c>
      <c r="I58" s="28" t="s">
        <v>43</v>
      </c>
      <c r="J58" s="36" t="s">
        <v>52</v>
      </c>
      <c r="K58" s="24">
        <f>K59+K60+K61</f>
        <v>11685.9</v>
      </c>
      <c r="L58" s="24">
        <f t="shared" ref="L58:O58" si="25">L59+L60+L61</f>
        <v>121239.5</v>
      </c>
      <c r="M58" s="24">
        <f t="shared" si="25"/>
        <v>365992.3</v>
      </c>
      <c r="N58" s="24">
        <f t="shared" si="25"/>
        <v>673700.8</v>
      </c>
      <c r="O58" s="24">
        <f t="shared" si="25"/>
        <v>0</v>
      </c>
      <c r="P58" s="24">
        <f t="shared" si="20"/>
        <v>1172618.5</v>
      </c>
      <c r="R58" s="24">
        <f t="shared" si="21"/>
        <v>1172618.5</v>
      </c>
    </row>
    <row r="59" spans="1:20" ht="34.5">
      <c r="A59" s="24">
        <v>22552</v>
      </c>
      <c r="B59" s="24">
        <v>11429.9</v>
      </c>
      <c r="C59" s="24">
        <v>3242.5</v>
      </c>
      <c r="D59" s="24">
        <v>82641.600000000006</v>
      </c>
      <c r="E59" s="24">
        <v>0</v>
      </c>
      <c r="F59" s="24">
        <f t="shared" ref="F59:F61" si="26">SUM(A59:E59)</f>
        <v>119866</v>
      </c>
      <c r="H59" s="24">
        <f t="shared" ref="H59:H61" si="27">F59+G59</f>
        <v>119866</v>
      </c>
      <c r="I59" s="28" t="s">
        <v>44</v>
      </c>
      <c r="J59" s="29" t="s">
        <v>53</v>
      </c>
      <c r="L59" s="24">
        <v>119866</v>
      </c>
      <c r="P59" s="24">
        <f t="shared" si="20"/>
        <v>119866</v>
      </c>
      <c r="R59" s="24">
        <f t="shared" si="21"/>
        <v>119866</v>
      </c>
    </row>
    <row r="60" spans="1:20" ht="23.25">
      <c r="A60" s="24"/>
      <c r="B60" s="24">
        <v>32912.9</v>
      </c>
      <c r="C60" s="24"/>
      <c r="D60" s="24"/>
      <c r="E60" s="24"/>
      <c r="F60" s="24">
        <f t="shared" si="26"/>
        <v>32912.9</v>
      </c>
      <c r="H60" s="24">
        <f t="shared" si="27"/>
        <v>32912.9</v>
      </c>
      <c r="I60" s="28" t="s">
        <v>45</v>
      </c>
      <c r="J60" s="29" t="s">
        <v>54</v>
      </c>
      <c r="K60" s="24">
        <v>7959.9</v>
      </c>
      <c r="L60" s="24">
        <v>-246.2</v>
      </c>
      <c r="M60" s="24">
        <v>246.2</v>
      </c>
      <c r="N60" s="24">
        <v>24953</v>
      </c>
      <c r="O60" s="24">
        <v>0</v>
      </c>
      <c r="P60" s="24">
        <f t="shared" si="20"/>
        <v>32912.9</v>
      </c>
      <c r="R60" s="24">
        <f t="shared" si="21"/>
        <v>32912.9</v>
      </c>
    </row>
    <row r="61" spans="1:20">
      <c r="A61" s="24">
        <v>69654.5</v>
      </c>
      <c r="B61" s="24">
        <v>5836.8</v>
      </c>
      <c r="C61" s="24">
        <v>882104.6</v>
      </c>
      <c r="D61" s="24">
        <v>280159.5</v>
      </c>
      <c r="E61" s="24">
        <v>0</v>
      </c>
      <c r="F61" s="24">
        <f t="shared" si="26"/>
        <v>1237755.3999999999</v>
      </c>
      <c r="H61" s="24">
        <f t="shared" si="27"/>
        <v>1237755.3999999999</v>
      </c>
      <c r="I61" s="28" t="s">
        <v>46</v>
      </c>
      <c r="J61" s="36" t="s">
        <v>55</v>
      </c>
      <c r="K61" s="24">
        <v>3726</v>
      </c>
      <c r="L61" s="24">
        <v>1619.7</v>
      </c>
      <c r="M61" s="24">
        <v>365746.1</v>
      </c>
      <c r="N61" s="24">
        <v>648747.80000000005</v>
      </c>
      <c r="O61" s="24">
        <v>0</v>
      </c>
      <c r="P61" s="24">
        <f t="shared" si="20"/>
        <v>1019839.6000000001</v>
      </c>
      <c r="R61" s="24">
        <f t="shared" si="21"/>
        <v>1019839.6000000001</v>
      </c>
    </row>
    <row r="62" spans="1:20" ht="23.25">
      <c r="A62" s="30">
        <f>K53+K54-A54</f>
        <v>3394301.0000000028</v>
      </c>
      <c r="B62" s="30">
        <f>L53+L54-B54</f>
        <v>569462.89999999991</v>
      </c>
      <c r="C62" s="30">
        <f>M53+M54-C54</f>
        <v>7689750.2000000002</v>
      </c>
      <c r="D62" s="30">
        <f>N53+N54-D54</f>
        <v>14963301.600000001</v>
      </c>
      <c r="E62" s="30">
        <f>O53+O54-E54</f>
        <v>52108.499999999971</v>
      </c>
      <c r="F62" s="30">
        <f>SUM(A62:E62)</f>
        <v>26668924.200000003</v>
      </c>
      <c r="G62" s="24"/>
      <c r="H62" s="30">
        <f>F62+G62</f>
        <v>26668924.200000003</v>
      </c>
      <c r="I62" s="33" t="s">
        <v>47</v>
      </c>
      <c r="J62" s="35" t="s">
        <v>56</v>
      </c>
    </row>
    <row r="63" spans="1:20">
      <c r="A63" s="30">
        <f>A62-A81</f>
        <v>418917.00000000279</v>
      </c>
      <c r="B63" s="30">
        <f t="shared" ref="B63:E63" si="28">B62-B81</f>
        <v>549958.39999999991</v>
      </c>
      <c r="C63" s="30">
        <f t="shared" si="28"/>
        <v>7465120.1000000006</v>
      </c>
      <c r="D63" s="30">
        <f t="shared" si="28"/>
        <v>14463010.300000001</v>
      </c>
      <c r="E63" s="30">
        <f t="shared" si="28"/>
        <v>39401.299999999974</v>
      </c>
      <c r="F63" s="30">
        <f>SUM(A63:E63)</f>
        <v>22936407.100000005</v>
      </c>
      <c r="G63" s="24"/>
      <c r="H63" s="30">
        <f>F63+G63</f>
        <v>22936407.100000005</v>
      </c>
      <c r="I63" s="33" t="s">
        <v>126</v>
      </c>
      <c r="J63" s="35" t="s">
        <v>133</v>
      </c>
    </row>
    <row r="64" spans="1:20" ht="15" customHeight="1">
      <c r="A64" s="103" t="s">
        <v>57</v>
      </c>
      <c r="B64" s="104"/>
      <c r="C64" s="104"/>
      <c r="D64" s="104"/>
      <c r="E64" s="104"/>
      <c r="F64" s="104"/>
      <c r="G64" s="104"/>
      <c r="H64" s="104"/>
      <c r="I64" s="104"/>
      <c r="J64" s="104"/>
      <c r="K64" s="104"/>
      <c r="L64" s="104"/>
      <c r="M64" s="104"/>
      <c r="N64" s="104"/>
      <c r="O64" s="104"/>
      <c r="P64" s="104"/>
      <c r="Q64" s="104"/>
      <c r="R64" s="105"/>
      <c r="S64" s="5"/>
    </row>
    <row r="65" spans="1:18" ht="15" customHeight="1">
      <c r="A65" s="86" t="s">
        <v>2</v>
      </c>
      <c r="B65" s="86"/>
      <c r="C65" s="86"/>
      <c r="D65" s="86"/>
      <c r="E65" s="86"/>
      <c r="F65" s="86"/>
      <c r="G65" s="86"/>
      <c r="H65" s="86"/>
      <c r="I65" s="86"/>
      <c r="J65" s="90" t="s">
        <v>16</v>
      </c>
      <c r="K65" s="90"/>
      <c r="L65" s="90"/>
      <c r="M65" s="90"/>
      <c r="N65" s="90"/>
      <c r="O65" s="90"/>
      <c r="P65" s="90"/>
      <c r="Q65" s="90"/>
      <c r="R65" s="90"/>
    </row>
    <row r="66" spans="1:18" ht="15" customHeight="1">
      <c r="I66" s="28" t="s">
        <v>34</v>
      </c>
      <c r="J66" s="29" t="s">
        <v>56</v>
      </c>
      <c r="K66" s="24">
        <f>A62</f>
        <v>3394301.0000000028</v>
      </c>
      <c r="L66" s="24">
        <f t="shared" ref="L66:O66" si="29">B62</f>
        <v>569462.89999999991</v>
      </c>
      <c r="M66" s="24">
        <f t="shared" si="29"/>
        <v>7689750.2000000002</v>
      </c>
      <c r="N66" s="24">
        <f t="shared" si="29"/>
        <v>14963301.600000001</v>
      </c>
      <c r="O66" s="24">
        <f t="shared" si="29"/>
        <v>52108.499999999971</v>
      </c>
      <c r="P66" s="24">
        <f>SUM(K66:O66)</f>
        <v>26668924.200000003</v>
      </c>
      <c r="R66" s="24">
        <f>P66+Q66</f>
        <v>26668924.200000003</v>
      </c>
    </row>
    <row r="67" spans="1:18" ht="24.75" customHeight="1">
      <c r="C67" s="24">
        <v>1847841.8</v>
      </c>
      <c r="D67" s="24"/>
      <c r="E67" s="24">
        <v>278010.59999999998</v>
      </c>
      <c r="F67" s="24">
        <f>SUM(A67:E67)</f>
        <v>2125852.4</v>
      </c>
      <c r="G67" s="24"/>
      <c r="H67" s="24">
        <f>F67+G67</f>
        <v>2125852.4</v>
      </c>
      <c r="I67" s="28" t="s">
        <v>58</v>
      </c>
      <c r="J67" s="29" t="s">
        <v>60</v>
      </c>
      <c r="N67" s="24">
        <v>2125852.4</v>
      </c>
    </row>
    <row r="68" spans="1:18" ht="23.25">
      <c r="A68" s="30">
        <f>K66+K67-A67</f>
        <v>3394301.0000000028</v>
      </c>
      <c r="B68" s="30">
        <f>L66+L67-B67</f>
        <v>569462.89999999991</v>
      </c>
      <c r="C68" s="30">
        <f>M66+M67-C67</f>
        <v>5841908.4000000004</v>
      </c>
      <c r="D68" s="30">
        <f>N66+N67-D67</f>
        <v>17089154</v>
      </c>
      <c r="E68" s="30">
        <f>O66+O67-E67</f>
        <v>-225902.1</v>
      </c>
      <c r="F68" s="30">
        <f>SUM(A68:E68)</f>
        <v>26668924.200000003</v>
      </c>
      <c r="G68" s="24"/>
      <c r="H68" s="24">
        <f>F68+G68</f>
        <v>26668924.200000003</v>
      </c>
      <c r="I68" s="33" t="s">
        <v>59</v>
      </c>
      <c r="J68" s="35" t="s">
        <v>61</v>
      </c>
    </row>
    <row r="69" spans="1:18" ht="15" customHeight="1">
      <c r="A69" s="103" t="s">
        <v>62</v>
      </c>
      <c r="B69" s="104"/>
      <c r="C69" s="104"/>
      <c r="D69" s="104"/>
      <c r="E69" s="104"/>
      <c r="F69" s="104"/>
      <c r="G69" s="104"/>
      <c r="H69" s="104"/>
      <c r="I69" s="104"/>
      <c r="J69" s="104"/>
      <c r="K69" s="104"/>
      <c r="L69" s="104"/>
      <c r="M69" s="104"/>
      <c r="N69" s="104"/>
      <c r="O69" s="104"/>
      <c r="P69" s="104"/>
      <c r="Q69" s="104"/>
      <c r="R69" s="105"/>
    </row>
    <row r="70" spans="1:18" ht="15" customHeight="1">
      <c r="A70" s="86" t="s">
        <v>2</v>
      </c>
      <c r="B70" s="86"/>
      <c r="C70" s="86"/>
      <c r="D70" s="86"/>
      <c r="E70" s="86"/>
      <c r="F70" s="86"/>
      <c r="G70" s="86"/>
      <c r="H70" s="86"/>
      <c r="I70" s="86"/>
      <c r="J70" s="90" t="s">
        <v>16</v>
      </c>
      <c r="K70" s="90"/>
      <c r="L70" s="90"/>
      <c r="M70" s="90"/>
      <c r="N70" s="90"/>
      <c r="O70" s="90"/>
      <c r="P70" s="90"/>
      <c r="Q70" s="90"/>
      <c r="R70" s="90"/>
    </row>
    <row r="71" spans="1:18" ht="23.25">
      <c r="I71" s="28" t="s">
        <v>47</v>
      </c>
      <c r="J71" s="29" t="s">
        <v>56</v>
      </c>
      <c r="K71" s="24">
        <f>A62</f>
        <v>3394301.0000000028</v>
      </c>
      <c r="L71" s="24">
        <f t="shared" ref="L71:O71" si="30">B62</f>
        <v>569462.89999999991</v>
      </c>
      <c r="M71" s="24">
        <f t="shared" si="30"/>
        <v>7689750.2000000002</v>
      </c>
      <c r="N71" s="24">
        <f t="shared" si="30"/>
        <v>14963301.600000001</v>
      </c>
      <c r="O71" s="24">
        <f t="shared" si="30"/>
        <v>52108.499999999971</v>
      </c>
      <c r="P71" s="24">
        <f>SUM(K71:O71)</f>
        <v>26668924.200000003</v>
      </c>
      <c r="R71" s="24">
        <f>P71+Q71</f>
        <v>26668924.200000003</v>
      </c>
    </row>
    <row r="72" spans="1:18" ht="45.75">
      <c r="B72" s="24">
        <v>200316.6</v>
      </c>
      <c r="F72" s="24">
        <f>SUM(A72:E72)</f>
        <v>200316.6</v>
      </c>
      <c r="G72" s="24"/>
      <c r="H72" s="24">
        <f>F72+G72</f>
        <v>200316.6</v>
      </c>
      <c r="I72" s="28" t="s">
        <v>63</v>
      </c>
      <c r="J72" s="29" t="s">
        <v>66</v>
      </c>
      <c r="N72" s="24">
        <v>200316.6</v>
      </c>
      <c r="P72" s="24">
        <f t="shared" ref="P72" si="31">SUM(K72:O72)</f>
        <v>200316.6</v>
      </c>
      <c r="R72" s="24">
        <f t="shared" ref="R72" si="32">P72+Q72</f>
        <v>200316.6</v>
      </c>
    </row>
    <row r="73" spans="1:18" ht="23.25">
      <c r="C73" s="24">
        <f>'[9]9.1'!$D$15</f>
        <v>3573446.7</v>
      </c>
      <c r="D73" s="24">
        <f>'[9]9.1'!$F$15</f>
        <v>13659206.6</v>
      </c>
      <c r="E73" s="24">
        <f>'[9]9.1'!$E$15</f>
        <v>278010.59999999998</v>
      </c>
      <c r="F73" s="24">
        <f>SUM(A73:E73)</f>
        <v>17510663.900000002</v>
      </c>
      <c r="G73" s="24"/>
      <c r="H73" s="24">
        <f>F73+G73</f>
        <v>17510663.900000002</v>
      </c>
      <c r="I73" s="28" t="s">
        <v>64</v>
      </c>
      <c r="J73" s="29" t="s">
        <v>67</v>
      </c>
      <c r="P73" s="24"/>
      <c r="R73" s="24"/>
    </row>
    <row r="74" spans="1:18">
      <c r="A74" s="30">
        <f>K71+K72-A72-A73</f>
        <v>3394301.0000000028</v>
      </c>
      <c r="B74" s="30">
        <f>L71+L72-B72-B73</f>
        <v>369146.29999999993</v>
      </c>
      <c r="C74" s="30">
        <f>M71+M72-C72-C73</f>
        <v>4116303.5</v>
      </c>
      <c r="D74" s="30">
        <f>N71+N72-D72-D73</f>
        <v>1504411.6000000015</v>
      </c>
      <c r="E74" s="30">
        <f>O71+O72-E72-E73</f>
        <v>-225902.1</v>
      </c>
      <c r="F74" s="30">
        <f>SUM(A74:E74)</f>
        <v>9158260.3000000045</v>
      </c>
      <c r="G74" s="24"/>
      <c r="H74" s="30">
        <f>F74+G74</f>
        <v>9158260.3000000045</v>
      </c>
      <c r="I74" s="28" t="s">
        <v>65</v>
      </c>
      <c r="J74" s="35" t="s">
        <v>68</v>
      </c>
    </row>
    <row r="75" spans="1:18">
      <c r="A75" s="30">
        <f>A74-A81</f>
        <v>418917.00000000279</v>
      </c>
      <c r="B75" s="30">
        <f t="shared" ref="B75:E75" si="33">B74-B81</f>
        <v>349641.79999999993</v>
      </c>
      <c r="C75" s="30">
        <f t="shared" si="33"/>
        <v>3891673.4</v>
      </c>
      <c r="D75" s="30">
        <f t="shared" si="33"/>
        <v>1004120.3000000014</v>
      </c>
      <c r="E75" s="30">
        <f t="shared" si="33"/>
        <v>-238609.30000000002</v>
      </c>
      <c r="F75" s="30">
        <f>SUM(A75:E75)</f>
        <v>5425743.2000000048</v>
      </c>
      <c r="G75" s="24"/>
      <c r="H75" s="30">
        <f>F75+G75</f>
        <v>5425743.2000000048</v>
      </c>
      <c r="I75" s="33" t="s">
        <v>127</v>
      </c>
      <c r="J75" s="35" t="s">
        <v>134</v>
      </c>
    </row>
    <row r="76" spans="1:18" ht="15" customHeight="1">
      <c r="A76" s="103" t="s">
        <v>94</v>
      </c>
      <c r="B76" s="104"/>
      <c r="C76" s="104"/>
      <c r="D76" s="104"/>
      <c r="E76" s="104"/>
      <c r="F76" s="104"/>
      <c r="G76" s="104"/>
      <c r="H76" s="104"/>
      <c r="I76" s="104"/>
      <c r="J76" s="104"/>
      <c r="K76" s="104"/>
      <c r="L76" s="104"/>
      <c r="M76" s="104"/>
      <c r="N76" s="104"/>
      <c r="O76" s="104"/>
      <c r="P76" s="104"/>
      <c r="Q76" s="104"/>
      <c r="R76" s="105"/>
    </row>
    <row r="77" spans="1:18" ht="15" customHeight="1">
      <c r="A77" s="86" t="s">
        <v>96</v>
      </c>
      <c r="B77" s="86"/>
      <c r="C77" s="86"/>
      <c r="D77" s="86"/>
      <c r="E77" s="86"/>
      <c r="F77" s="86"/>
      <c r="G77" s="86"/>
      <c r="H77" s="86"/>
      <c r="I77" s="86"/>
      <c r="J77" s="90" t="s">
        <v>95</v>
      </c>
      <c r="K77" s="90"/>
      <c r="L77" s="90"/>
      <c r="M77" s="90"/>
      <c r="N77" s="90"/>
      <c r="O77" s="90"/>
      <c r="P77" s="90"/>
      <c r="Q77" s="90"/>
      <c r="R77" s="90"/>
    </row>
    <row r="78" spans="1:18">
      <c r="I78" s="28" t="s">
        <v>65</v>
      </c>
      <c r="J78" s="29" t="s">
        <v>68</v>
      </c>
      <c r="K78" s="24">
        <f>A74</f>
        <v>3394301.0000000028</v>
      </c>
      <c r="L78" s="24">
        <f t="shared" ref="L78:O78" si="34">B74</f>
        <v>369146.29999999993</v>
      </c>
      <c r="M78" s="24">
        <f t="shared" si="34"/>
        <v>4116303.5</v>
      </c>
      <c r="N78" s="24">
        <f t="shared" si="34"/>
        <v>1504411.6000000015</v>
      </c>
      <c r="O78" s="24">
        <f t="shared" si="34"/>
        <v>-225902.1</v>
      </c>
      <c r="P78" s="24">
        <f>SUM(K78:O78)</f>
        <v>9158260.3000000045</v>
      </c>
      <c r="R78" s="24">
        <f>P78+Q78</f>
        <v>9158260.3000000045</v>
      </c>
    </row>
    <row r="79" spans="1:18">
      <c r="A79" s="24">
        <f>A80+A82</f>
        <v>6272677.4000000004</v>
      </c>
      <c r="B79" s="24">
        <f t="shared" ref="B79:E79" si="35">B80+B82</f>
        <v>113013.7</v>
      </c>
      <c r="C79" s="24">
        <f t="shared" si="35"/>
        <v>1000704.3</v>
      </c>
      <c r="D79" s="24">
        <f t="shared" si="35"/>
        <v>428241</v>
      </c>
      <c r="E79" s="24">
        <f t="shared" si="35"/>
        <v>10389.799999999999</v>
      </c>
      <c r="F79" s="24">
        <f>SUM(A79:E79)</f>
        <v>7825026.2000000002</v>
      </c>
      <c r="H79" s="24">
        <f>F79+G79</f>
        <v>7825026.2000000002</v>
      </c>
      <c r="I79" s="28" t="s">
        <v>114</v>
      </c>
      <c r="J79" s="29" t="s">
        <v>115</v>
      </c>
      <c r="K79" s="24"/>
      <c r="L79" s="24"/>
      <c r="M79" s="24"/>
      <c r="N79" s="24"/>
      <c r="O79" s="24"/>
      <c r="P79" s="24"/>
      <c r="R79" s="24"/>
    </row>
    <row r="80" spans="1:18" ht="23.25">
      <c r="A80" s="24">
        <v>5510424</v>
      </c>
      <c r="B80" s="24">
        <v>113013.7</v>
      </c>
      <c r="C80" s="24">
        <v>1010373</v>
      </c>
      <c r="D80" s="24">
        <v>428241</v>
      </c>
      <c r="E80" s="24">
        <v>10389.799999999999</v>
      </c>
      <c r="F80" s="24">
        <f t="shared" ref="F80:F82" si="36">SUM(A80:E80)</f>
        <v>7072441.5</v>
      </c>
      <c r="G80" s="24"/>
      <c r="H80" s="24">
        <f>F80+G80</f>
        <v>7072441.5</v>
      </c>
      <c r="I80" s="28" t="s">
        <v>71</v>
      </c>
      <c r="J80" s="29" t="s">
        <v>74</v>
      </c>
      <c r="K80" s="24"/>
      <c r="L80" s="24"/>
      <c r="M80" s="24"/>
      <c r="N80" s="24"/>
      <c r="O80" s="24"/>
      <c r="P80" s="24"/>
      <c r="R80" s="24"/>
    </row>
    <row r="81" spans="1:19" ht="23.25">
      <c r="A81" s="24">
        <v>2975384</v>
      </c>
      <c r="B81" s="24">
        <v>19504.5</v>
      </c>
      <c r="C81" s="24">
        <v>224630.1</v>
      </c>
      <c r="D81" s="24">
        <v>500291.3</v>
      </c>
      <c r="E81" s="24">
        <v>12707.2</v>
      </c>
      <c r="F81" s="24">
        <f t="shared" si="36"/>
        <v>3732517.1</v>
      </c>
      <c r="G81" s="24"/>
      <c r="H81" s="24">
        <f t="shared" ref="H81:H82" si="37">F81+G81</f>
        <v>3732517.1</v>
      </c>
      <c r="I81" s="28" t="s">
        <v>110</v>
      </c>
      <c r="J81" s="29" t="s">
        <v>111</v>
      </c>
      <c r="K81" s="24"/>
      <c r="L81" s="24"/>
      <c r="M81" s="24"/>
      <c r="N81" s="24"/>
      <c r="O81" s="24"/>
      <c r="P81" s="24"/>
      <c r="R81" s="24"/>
    </row>
    <row r="82" spans="1:19" ht="34.5">
      <c r="A82" s="24">
        <v>762253.4</v>
      </c>
      <c r="B82" s="24">
        <v>0</v>
      </c>
      <c r="C82" s="24">
        <v>-9668.7000000000007</v>
      </c>
      <c r="D82" s="24">
        <v>0</v>
      </c>
      <c r="E82" s="24">
        <v>0</v>
      </c>
      <c r="F82" s="24">
        <f t="shared" si="36"/>
        <v>752584.70000000007</v>
      </c>
      <c r="G82" s="24"/>
      <c r="H82" s="24">
        <f t="shared" si="37"/>
        <v>752584.70000000007</v>
      </c>
      <c r="I82" s="28" t="s">
        <v>116</v>
      </c>
      <c r="J82" s="29" t="s">
        <v>75</v>
      </c>
      <c r="K82" s="24"/>
      <c r="L82" s="24"/>
      <c r="M82" s="24"/>
      <c r="N82" s="24"/>
      <c r="O82" s="24"/>
      <c r="P82" s="24"/>
      <c r="R82" s="24"/>
    </row>
    <row r="83" spans="1:19" ht="23.25">
      <c r="F83" s="24"/>
      <c r="G83" s="24"/>
      <c r="H83" s="24"/>
      <c r="I83" s="28" t="s">
        <v>69</v>
      </c>
      <c r="J83" s="29" t="s">
        <v>117</v>
      </c>
      <c r="K83" s="24">
        <v>4285.3</v>
      </c>
      <c r="L83" s="24">
        <v>0</v>
      </c>
      <c r="M83" s="24">
        <v>551.20000000000005</v>
      </c>
      <c r="N83" s="24">
        <v>0</v>
      </c>
      <c r="O83" s="24">
        <v>0</v>
      </c>
      <c r="P83" s="24">
        <f>SUM(K83:O83)</f>
        <v>4836.5</v>
      </c>
      <c r="Q83" s="24">
        <f>'[9]11.1'!$G$13</f>
        <v>2541</v>
      </c>
      <c r="R83" s="24">
        <f>P83+Q83</f>
        <v>7377.5</v>
      </c>
    </row>
    <row r="84" spans="1:19" ht="23.25">
      <c r="I84" s="28" t="s">
        <v>70</v>
      </c>
      <c r="J84" s="29" t="s">
        <v>118</v>
      </c>
      <c r="K84" s="24">
        <v>2466.3000000000002</v>
      </c>
      <c r="L84" s="24">
        <v>74.7</v>
      </c>
      <c r="M84" s="24">
        <v>0</v>
      </c>
      <c r="N84" s="24">
        <v>0</v>
      </c>
      <c r="O84" s="24">
        <v>0</v>
      </c>
      <c r="P84" s="24">
        <f>SUM(K84:O84)</f>
        <v>2541</v>
      </c>
      <c r="Q84" s="24">
        <f>'[9]11.1'!$G$25</f>
        <v>4836.5</v>
      </c>
      <c r="R84" s="24">
        <f>P84+Q84</f>
        <v>7377.5</v>
      </c>
      <c r="S84" s="5"/>
    </row>
    <row r="85" spans="1:19" ht="45.75">
      <c r="I85" s="28"/>
      <c r="J85" s="35" t="s">
        <v>119</v>
      </c>
      <c r="K85" s="24">
        <f>K78+K83-K84</f>
        <v>3396120.0000000028</v>
      </c>
      <c r="L85" s="24">
        <f t="shared" ref="L85:O85" si="38">L78+L83-L84</f>
        <v>369071.59999999992</v>
      </c>
      <c r="M85" s="24">
        <f t="shared" si="38"/>
        <v>4116854.7</v>
      </c>
      <c r="N85" s="24">
        <f t="shared" si="38"/>
        <v>1504411.6000000015</v>
      </c>
      <c r="O85" s="24">
        <f t="shared" si="38"/>
        <v>-225902.1</v>
      </c>
      <c r="P85" s="24">
        <f>SUM(K85:O85)</f>
        <v>9160555.8000000045</v>
      </c>
      <c r="R85" s="24">
        <f>P85+Q85</f>
        <v>9160555.8000000045</v>
      </c>
    </row>
    <row r="86" spans="1:19" s="6" customFormat="1" ht="23.25">
      <c r="A86" s="37">
        <f>K85-A79</f>
        <v>-2876557.3999999976</v>
      </c>
      <c r="B86" s="37">
        <f>L85-B79</f>
        <v>256057.89999999991</v>
      </c>
      <c r="C86" s="37">
        <f>M85-C79</f>
        <v>3116150.4000000004</v>
      </c>
      <c r="D86" s="37">
        <f>N85-D79</f>
        <v>1076170.6000000015</v>
      </c>
      <c r="E86" s="37">
        <f>O85-E79</f>
        <v>-236291.9</v>
      </c>
      <c r="F86" s="37">
        <f>SUM(A86:E86)-F22</f>
        <v>151868.50000000466</v>
      </c>
      <c r="G86" s="37">
        <f>Q17-G14+Q45-G45+Q48-G48+Q54-G54+Q83-Q84</f>
        <v>-151868.49999999942</v>
      </c>
      <c r="H86" s="37">
        <f>F86+G86</f>
        <v>5.2386894822120667E-9</v>
      </c>
      <c r="I86" s="38" t="s">
        <v>73</v>
      </c>
      <c r="J86" s="39" t="s">
        <v>76</v>
      </c>
      <c r="K86" s="51"/>
      <c r="L86" s="51"/>
      <c r="M86" s="51"/>
      <c r="N86" s="51"/>
      <c r="O86" s="51"/>
      <c r="P86" s="51"/>
      <c r="Q86" s="41"/>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7.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N9" sqref="N9"/>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2.8554687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145</v>
      </c>
    </row>
    <row r="3" spans="1:19" ht="47.25" customHeight="1">
      <c r="A3" s="23" t="s">
        <v>5</v>
      </c>
      <c r="B3" s="23" t="s">
        <v>6</v>
      </c>
      <c r="C3" s="23" t="s">
        <v>7</v>
      </c>
      <c r="D3" s="23" t="s">
        <v>8</v>
      </c>
      <c r="E3" s="23" t="s">
        <v>109</v>
      </c>
      <c r="F3" s="23" t="s">
        <v>122</v>
      </c>
      <c r="G3" s="23" t="s">
        <v>92</v>
      </c>
      <c r="H3" s="92" t="s">
        <v>104</v>
      </c>
      <c r="I3" s="92" t="s">
        <v>120</v>
      </c>
      <c r="J3" s="92"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3"/>
      <c r="J4" s="93"/>
      <c r="K4" s="23" t="s">
        <v>9</v>
      </c>
      <c r="L4" s="23" t="s">
        <v>10</v>
      </c>
      <c r="M4" s="23" t="s">
        <v>11</v>
      </c>
      <c r="N4" s="23" t="s">
        <v>12</v>
      </c>
      <c r="O4" s="23" t="s">
        <v>13</v>
      </c>
      <c r="P4" s="23" t="s">
        <v>14</v>
      </c>
      <c r="Q4" s="23" t="s">
        <v>93</v>
      </c>
      <c r="R4" s="93"/>
    </row>
    <row r="5" spans="1:19">
      <c r="A5" s="100" t="s">
        <v>91</v>
      </c>
      <c r="B5" s="101"/>
      <c r="C5" s="101"/>
      <c r="D5" s="101"/>
      <c r="E5" s="101"/>
      <c r="F5" s="101"/>
      <c r="G5" s="101"/>
      <c r="H5" s="101"/>
      <c r="I5" s="101"/>
      <c r="J5" s="101"/>
      <c r="K5" s="101"/>
      <c r="L5" s="101"/>
      <c r="M5" s="101"/>
      <c r="N5" s="101"/>
      <c r="O5" s="101"/>
      <c r="P5" s="101"/>
      <c r="Q5" s="101"/>
      <c r="R5" s="102"/>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34531734</v>
      </c>
      <c r="L7" s="24">
        <f t="shared" ref="L7:O7" si="0">L27</f>
        <v>909131.1</v>
      </c>
      <c r="M7" s="24">
        <f t="shared" si="0"/>
        <v>2985435.5</v>
      </c>
      <c r="N7" s="24">
        <f t="shared" si="0"/>
        <v>6841010.5</v>
      </c>
      <c r="O7" s="24">
        <f t="shared" si="0"/>
        <v>179597.8</v>
      </c>
      <c r="P7" s="24">
        <f>SUM(K7:O7)</f>
        <v>45446908.899999999</v>
      </c>
      <c r="Q7" s="24"/>
      <c r="R7" s="24">
        <f>P7+Q7</f>
        <v>45446908.899999999</v>
      </c>
      <c r="S7" s="5"/>
    </row>
    <row r="8" spans="1:19">
      <c r="A8" s="24">
        <f>A28</f>
        <v>15698199.300000001</v>
      </c>
      <c r="B8" s="24">
        <f>B28</f>
        <v>358627.6</v>
      </c>
      <c r="C8" s="24">
        <f>C28</f>
        <v>1750747.2</v>
      </c>
      <c r="D8" s="24">
        <f>D28</f>
        <v>1870705.7</v>
      </c>
      <c r="E8" s="24">
        <f>E28</f>
        <v>26754.3</v>
      </c>
      <c r="F8" s="24">
        <f>SUM(A8:E8)</f>
        <v>19705034.100000001</v>
      </c>
      <c r="G8" s="24"/>
      <c r="H8" s="24">
        <f t="shared" ref="H8:H16" si="1">F8+G8</f>
        <v>19705034.100000001</v>
      </c>
      <c r="I8" s="25" t="s">
        <v>29</v>
      </c>
      <c r="J8" s="26" t="s">
        <v>3</v>
      </c>
      <c r="K8" s="24"/>
      <c r="L8" s="24"/>
      <c r="M8" s="24"/>
      <c r="N8" s="24"/>
      <c r="O8" s="24"/>
      <c r="P8" s="24"/>
      <c r="Q8" s="24"/>
      <c r="R8" s="24"/>
      <c r="S8" s="5"/>
    </row>
    <row r="9" spans="1:19" ht="23.25">
      <c r="A9" s="24"/>
      <c r="B9" s="24"/>
      <c r="C9" s="24">
        <f t="shared" ref="C9:E9" si="2">C10+C11</f>
        <v>2958699.3</v>
      </c>
      <c r="D9" s="24">
        <f t="shared" si="2"/>
        <v>11692755.199999999</v>
      </c>
      <c r="E9" s="24">
        <f t="shared" si="2"/>
        <v>223332.3</v>
      </c>
      <c r="F9" s="24">
        <f t="shared" ref="F9:F13" si="3">SUM(A9:E9)</f>
        <v>14874786.800000001</v>
      </c>
      <c r="G9" s="24"/>
      <c r="H9" s="24">
        <f t="shared" si="1"/>
        <v>14874786.800000001</v>
      </c>
      <c r="I9" s="25" t="s">
        <v>64</v>
      </c>
      <c r="J9" s="26" t="s">
        <v>67</v>
      </c>
      <c r="K9" s="24"/>
      <c r="L9" s="24"/>
      <c r="M9" s="24"/>
      <c r="N9" s="24"/>
      <c r="O9" s="24"/>
      <c r="P9" s="24"/>
      <c r="Q9" s="24"/>
      <c r="R9" s="24"/>
    </row>
    <row r="10" spans="1:19" ht="25.5" customHeight="1">
      <c r="A10" s="24"/>
      <c r="B10" s="24"/>
      <c r="C10" s="24">
        <v>1538036.6999999997</v>
      </c>
      <c r="D10" s="24">
        <v>11692755.199999999</v>
      </c>
      <c r="E10" s="24">
        <v>223332.3</v>
      </c>
      <c r="F10" s="24">
        <f t="shared" si="3"/>
        <v>13454124.199999999</v>
      </c>
      <c r="G10" s="24"/>
      <c r="H10" s="24">
        <f t="shared" si="1"/>
        <v>13454124.199999999</v>
      </c>
      <c r="I10" s="25"/>
      <c r="J10" s="26" t="s">
        <v>97</v>
      </c>
      <c r="K10" s="24"/>
      <c r="L10" s="24"/>
      <c r="M10" s="24"/>
      <c r="N10" s="24"/>
      <c r="O10" s="24"/>
      <c r="P10" s="24"/>
      <c r="Q10" s="24"/>
      <c r="R10" s="24"/>
    </row>
    <row r="11" spans="1:19" ht="23.25">
      <c r="A11" s="24"/>
      <c r="B11" s="24"/>
      <c r="C11" s="24">
        <v>1420662.6</v>
      </c>
      <c r="D11" s="24"/>
      <c r="E11" s="24"/>
      <c r="F11" s="24">
        <f t="shared" si="3"/>
        <v>1420662.6</v>
      </c>
      <c r="G11" s="24"/>
      <c r="H11" s="24">
        <f t="shared" si="1"/>
        <v>1420662.6</v>
      </c>
      <c r="I11" s="25"/>
      <c r="J11" s="26" t="s">
        <v>98</v>
      </c>
      <c r="K11" s="24"/>
      <c r="L11" s="24"/>
      <c r="M11" s="24"/>
      <c r="N11" s="24"/>
      <c r="O11" s="24"/>
      <c r="P11" s="24"/>
      <c r="Q11" s="24"/>
      <c r="R11" s="24"/>
    </row>
    <row r="12" spans="1:19" ht="23.25">
      <c r="A12" s="24">
        <f>A80</f>
        <v>4317446.5999999996</v>
      </c>
      <c r="B12" s="24">
        <f>B80</f>
        <v>130830</v>
      </c>
      <c r="C12" s="24">
        <f>C80</f>
        <v>1182647.7</v>
      </c>
      <c r="D12" s="24">
        <f>D80</f>
        <v>421012.9</v>
      </c>
      <c r="E12" s="24">
        <f>E80</f>
        <v>10350</v>
      </c>
      <c r="F12" s="24">
        <f t="shared" si="3"/>
        <v>6062287.2000000002</v>
      </c>
      <c r="G12" s="24"/>
      <c r="H12" s="24">
        <f t="shared" si="1"/>
        <v>6062287.2000000002</v>
      </c>
      <c r="I12" s="25" t="s">
        <v>71</v>
      </c>
      <c r="J12" s="26" t="s">
        <v>74</v>
      </c>
      <c r="K12" s="24"/>
      <c r="L12" s="24"/>
      <c r="M12" s="24"/>
      <c r="N12" s="24"/>
      <c r="O12" s="24"/>
      <c r="P12" s="24"/>
      <c r="Q12" s="24"/>
      <c r="R12" s="24"/>
    </row>
    <row r="13" spans="1:19" ht="34.5">
      <c r="A13" s="24">
        <f>A82</f>
        <v>449008.6</v>
      </c>
      <c r="B13" s="24">
        <f>B82</f>
        <v>0</v>
      </c>
      <c r="C13" s="24">
        <f>C82</f>
        <v>-15917.3</v>
      </c>
      <c r="D13" s="24">
        <f>D82</f>
        <v>0</v>
      </c>
      <c r="E13" s="24">
        <f>E82</f>
        <v>0</v>
      </c>
      <c r="F13" s="24">
        <f t="shared" si="3"/>
        <v>433091.3</v>
      </c>
      <c r="G13" s="24"/>
      <c r="H13" s="24">
        <f t="shared" si="1"/>
        <v>433091.3</v>
      </c>
      <c r="I13" s="25" t="s">
        <v>72</v>
      </c>
      <c r="J13" s="26" t="s">
        <v>75</v>
      </c>
      <c r="K13" s="24"/>
      <c r="L13" s="24"/>
      <c r="M13" s="24"/>
      <c r="N13" s="24"/>
      <c r="O13" s="24"/>
      <c r="P13" s="24"/>
      <c r="Q13" s="24"/>
      <c r="R13" s="24"/>
    </row>
    <row r="14" spans="1:19">
      <c r="A14" s="24"/>
      <c r="B14" s="24"/>
      <c r="C14" s="24"/>
      <c r="D14" s="24"/>
      <c r="E14" s="24"/>
      <c r="F14" s="24"/>
      <c r="G14" s="24">
        <f>SUM(G15:G16)</f>
        <v>13123039.199999999</v>
      </c>
      <c r="H14" s="24">
        <f t="shared" si="1"/>
        <v>13123039.199999999</v>
      </c>
      <c r="I14" s="25" t="s">
        <v>82</v>
      </c>
      <c r="J14" s="26" t="s">
        <v>89</v>
      </c>
      <c r="K14" s="24"/>
      <c r="L14" s="24"/>
      <c r="M14" s="24"/>
      <c r="N14" s="24"/>
      <c r="O14" s="24"/>
      <c r="P14" s="24"/>
      <c r="Q14" s="24"/>
      <c r="R14" s="24"/>
    </row>
    <row r="15" spans="1:19">
      <c r="A15" s="24"/>
      <c r="B15" s="24"/>
      <c r="C15" s="24"/>
      <c r="D15" s="24"/>
      <c r="E15" s="24"/>
      <c r="F15" s="24"/>
      <c r="G15" s="24">
        <v>12487023.199999999</v>
      </c>
      <c r="H15" s="24">
        <f t="shared" si="1"/>
        <v>12487023.199999999</v>
      </c>
      <c r="I15" s="25" t="s">
        <v>83</v>
      </c>
      <c r="J15" s="26" t="s">
        <v>107</v>
      </c>
      <c r="K15" s="24"/>
      <c r="L15" s="24"/>
      <c r="M15" s="24"/>
      <c r="N15" s="24"/>
      <c r="O15" s="24"/>
      <c r="P15" s="24"/>
      <c r="Q15" s="24"/>
      <c r="R15" s="24"/>
    </row>
    <row r="16" spans="1:19">
      <c r="A16" s="24"/>
      <c r="B16" s="24"/>
      <c r="C16" s="24"/>
      <c r="D16" s="24"/>
      <c r="E16" s="24"/>
      <c r="F16" s="24"/>
      <c r="G16" s="24">
        <v>636016</v>
      </c>
      <c r="H16" s="24">
        <f t="shared" si="1"/>
        <v>636016</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7527675.6999999993</v>
      </c>
      <c r="R17" s="24">
        <f>P17+Q17</f>
        <v>7527675.6999999993</v>
      </c>
    </row>
    <row r="18" spans="1:18">
      <c r="A18" s="24"/>
      <c r="B18" s="24"/>
      <c r="C18" s="24"/>
      <c r="D18" s="24"/>
      <c r="E18" s="24"/>
      <c r="F18" s="24"/>
      <c r="G18" s="24"/>
      <c r="H18" s="24"/>
      <c r="I18" s="25" t="s">
        <v>80</v>
      </c>
      <c r="J18" s="26" t="s">
        <v>105</v>
      </c>
      <c r="K18" s="24"/>
      <c r="L18" s="24"/>
      <c r="M18" s="24"/>
      <c r="N18" s="24"/>
      <c r="O18" s="24"/>
      <c r="P18" s="24"/>
      <c r="Q18" s="24">
        <v>5917372.7999999998</v>
      </c>
      <c r="R18" s="24">
        <f>P18+Q18</f>
        <v>5917372.7999999998</v>
      </c>
    </row>
    <row r="19" spans="1:18">
      <c r="A19" s="24"/>
      <c r="B19" s="24"/>
      <c r="C19" s="24"/>
      <c r="D19" s="24"/>
      <c r="E19" s="24"/>
      <c r="F19" s="24"/>
      <c r="G19" s="24"/>
      <c r="H19" s="24"/>
      <c r="I19" s="25" t="s">
        <v>81</v>
      </c>
      <c r="J19" s="26" t="s">
        <v>106</v>
      </c>
      <c r="K19" s="24"/>
      <c r="L19" s="24"/>
      <c r="M19" s="24"/>
      <c r="N19" s="24"/>
      <c r="O19" s="24"/>
      <c r="P19" s="24"/>
      <c r="Q19" s="24">
        <v>1610302.9</v>
      </c>
      <c r="R19" s="24">
        <f>P19+Q19</f>
        <v>1610302.9</v>
      </c>
    </row>
    <row r="20" spans="1:18">
      <c r="A20" s="24"/>
      <c r="B20" s="24"/>
      <c r="C20" s="24"/>
      <c r="D20" s="24"/>
      <c r="E20" s="24"/>
      <c r="F20" s="24"/>
      <c r="G20" s="24"/>
      <c r="H20" s="24"/>
      <c r="I20" s="25" t="s">
        <v>77</v>
      </c>
      <c r="J20" s="26" t="s">
        <v>86</v>
      </c>
      <c r="K20" s="24"/>
      <c r="L20" s="24"/>
      <c r="M20" s="24"/>
      <c r="N20" s="24"/>
      <c r="O20" s="24"/>
      <c r="P20" s="24">
        <v>2581518.2000000002</v>
      </c>
      <c r="Q20" s="24"/>
      <c r="R20" s="24">
        <f t="shared" ref="R20:R21" si="4">P20+Q20</f>
        <v>2581518.2000000002</v>
      </c>
    </row>
    <row r="21" spans="1:18">
      <c r="A21" s="24"/>
      <c r="B21" s="24"/>
      <c r="C21" s="24"/>
      <c r="D21" s="24"/>
      <c r="E21" s="24"/>
      <c r="F21" s="24"/>
      <c r="G21" s="24"/>
      <c r="H21" s="24"/>
      <c r="I21" s="25" t="s">
        <v>78</v>
      </c>
      <c r="J21" s="26" t="s">
        <v>87</v>
      </c>
      <c r="K21" s="24"/>
      <c r="L21" s="24"/>
      <c r="M21" s="24"/>
      <c r="N21" s="24"/>
      <c r="O21" s="24"/>
      <c r="P21" s="24">
        <v>80340.3</v>
      </c>
      <c r="Q21" s="24"/>
      <c r="R21" s="24">
        <f t="shared" si="4"/>
        <v>80340.3</v>
      </c>
    </row>
    <row r="22" spans="1:18" ht="23.25">
      <c r="A22" s="24"/>
      <c r="B22" s="24"/>
      <c r="C22" s="24"/>
      <c r="D22" s="24"/>
      <c r="E22" s="24"/>
      <c r="F22" s="24">
        <f>R7+R20-R21+R17-H8-H9-H12-H13-H14</f>
        <v>1277523.8999999985</v>
      </c>
      <c r="G22" s="24"/>
      <c r="H22" s="24">
        <f t="shared" ref="H22" si="5">F22+G22</f>
        <v>1277523.8999999985</v>
      </c>
      <c r="I22" s="25"/>
      <c r="J22" s="26" t="s">
        <v>90</v>
      </c>
      <c r="K22" s="24"/>
      <c r="L22" s="24"/>
      <c r="M22" s="24"/>
      <c r="N22" s="24"/>
      <c r="O22" s="24"/>
      <c r="P22" s="24"/>
      <c r="Q22" s="24"/>
      <c r="R22" s="24"/>
    </row>
    <row r="23" spans="1:18" ht="23.25">
      <c r="A23" s="24"/>
      <c r="B23" s="24"/>
      <c r="C23" s="24"/>
      <c r="D23" s="24"/>
      <c r="E23" s="24"/>
      <c r="F23" s="30">
        <f>R7-H8+R20-R21</f>
        <v>28243052.699999996</v>
      </c>
      <c r="G23" s="30"/>
      <c r="H23" s="30">
        <f>F23</f>
        <v>28243052.699999996</v>
      </c>
      <c r="I23" s="25"/>
      <c r="J23" s="31" t="s">
        <v>129</v>
      </c>
      <c r="K23" s="24"/>
      <c r="L23" s="24"/>
      <c r="M23" s="24"/>
      <c r="N23" s="24"/>
      <c r="O23" s="24"/>
      <c r="P23" s="24"/>
      <c r="Q23" s="24"/>
      <c r="R23" s="24"/>
    </row>
    <row r="24" spans="1:18">
      <c r="A24" s="24"/>
      <c r="B24" s="24"/>
      <c r="C24" s="24"/>
      <c r="D24" s="24"/>
      <c r="E24" s="24"/>
      <c r="F24" s="30">
        <f>F23-H81</f>
        <v>24654814.199999996</v>
      </c>
      <c r="G24" s="30"/>
      <c r="H24" s="30">
        <f>F24</f>
        <v>24654814.199999996</v>
      </c>
      <c r="I24" s="25"/>
      <c r="J24" s="31" t="s">
        <v>130</v>
      </c>
      <c r="K24" s="24"/>
      <c r="L24" s="24"/>
      <c r="M24" s="24"/>
      <c r="N24" s="24"/>
      <c r="O24" s="24"/>
      <c r="P24" s="24"/>
      <c r="Q24" s="24"/>
      <c r="R24" s="24"/>
    </row>
    <row r="25" spans="1:18">
      <c r="A25" s="100" t="s">
        <v>0</v>
      </c>
      <c r="B25" s="101"/>
      <c r="C25" s="101"/>
      <c r="D25" s="101"/>
      <c r="E25" s="101"/>
      <c r="F25" s="101"/>
      <c r="G25" s="101"/>
      <c r="H25" s="101"/>
      <c r="I25" s="101"/>
      <c r="J25" s="101"/>
      <c r="K25" s="101"/>
      <c r="L25" s="101"/>
      <c r="M25" s="101"/>
      <c r="N25" s="101"/>
      <c r="O25" s="101"/>
      <c r="P25" s="101"/>
      <c r="Q25" s="101"/>
      <c r="R25" s="102"/>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34531734</v>
      </c>
      <c r="L27" s="24">
        <v>909131.1</v>
      </c>
      <c r="M27" s="24">
        <v>2985435.5</v>
      </c>
      <c r="N27" s="24">
        <v>6841010.5</v>
      </c>
      <c r="O27" s="24">
        <v>179597.8</v>
      </c>
      <c r="P27" s="24">
        <f>SUM(K27:O27)</f>
        <v>45446908.899999999</v>
      </c>
      <c r="R27" s="24">
        <f>P27+Q27</f>
        <v>45446908.899999999</v>
      </c>
    </row>
    <row r="28" spans="1:18">
      <c r="A28" s="24">
        <v>15698199.300000001</v>
      </c>
      <c r="B28" s="24">
        <v>358627.6</v>
      </c>
      <c r="C28" s="24">
        <v>1750747.2</v>
      </c>
      <c r="D28" s="24">
        <v>1870705.7</v>
      </c>
      <c r="E28" s="24">
        <v>26754.3</v>
      </c>
      <c r="F28" s="24">
        <f>SUM(A28:E28)</f>
        <v>19705034.100000001</v>
      </c>
      <c r="G28" s="24"/>
      <c r="H28" s="24">
        <f>F28+G28</f>
        <v>19705034.100000001</v>
      </c>
      <c r="I28" s="28" t="s">
        <v>29</v>
      </c>
      <c r="J28" s="32" t="s">
        <v>3</v>
      </c>
    </row>
    <row r="29" spans="1:18" ht="22.5">
      <c r="A29" s="30">
        <f>K27-A28</f>
        <v>18833534.699999999</v>
      </c>
      <c r="B29" s="30">
        <f>L27-B28</f>
        <v>550503.5</v>
      </c>
      <c r="C29" s="30">
        <f>M27-C28</f>
        <v>1234688.3</v>
      </c>
      <c r="D29" s="30">
        <f>N27-D28</f>
        <v>4970304.8</v>
      </c>
      <c r="E29" s="30">
        <f>O27-E28</f>
        <v>152843.5</v>
      </c>
      <c r="F29" s="30">
        <f>SUM(A29:E29)</f>
        <v>25741874.800000001</v>
      </c>
      <c r="H29" s="30">
        <f>F29+G29</f>
        <v>25741874.800000001</v>
      </c>
      <c r="I29" s="33" t="s">
        <v>20</v>
      </c>
      <c r="J29" s="34" t="s">
        <v>4</v>
      </c>
    </row>
    <row r="30" spans="1:18" ht="22.5">
      <c r="A30" s="30">
        <f>A29-A81</f>
        <v>15908489.399999999</v>
      </c>
      <c r="B30" s="30">
        <f t="shared" ref="B30:E30" si="6">B29-B81</f>
        <v>518014.6</v>
      </c>
      <c r="C30" s="30">
        <f t="shared" si="6"/>
        <v>1069478.5</v>
      </c>
      <c r="D30" s="30">
        <f t="shared" si="6"/>
        <v>4516616.7</v>
      </c>
      <c r="E30" s="30">
        <f t="shared" si="6"/>
        <v>141037.1</v>
      </c>
      <c r="F30" s="30">
        <f>SUM(A30:E30)</f>
        <v>22153636.300000001</v>
      </c>
      <c r="H30" s="30">
        <f>F30+G30</f>
        <v>22153636.300000001</v>
      </c>
      <c r="I30" s="33" t="s">
        <v>123</v>
      </c>
      <c r="J30" s="34" t="s">
        <v>128</v>
      </c>
    </row>
    <row r="31" spans="1:18">
      <c r="A31" s="100" t="s">
        <v>15</v>
      </c>
      <c r="B31" s="101"/>
      <c r="C31" s="101"/>
      <c r="D31" s="101"/>
      <c r="E31" s="101"/>
      <c r="F31" s="101"/>
      <c r="G31" s="101"/>
      <c r="H31" s="101"/>
      <c r="I31" s="101"/>
      <c r="J31" s="101"/>
      <c r="K31" s="101"/>
      <c r="L31" s="101"/>
      <c r="M31" s="101"/>
      <c r="N31" s="101"/>
      <c r="O31" s="101"/>
      <c r="P31" s="101"/>
      <c r="Q31" s="101"/>
      <c r="R31" s="102"/>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18833534.699999999</v>
      </c>
      <c r="L33" s="24">
        <f t="shared" ref="L33:O33" si="7">B29</f>
        <v>550503.5</v>
      </c>
      <c r="M33" s="24">
        <f t="shared" si="7"/>
        <v>1234688.3</v>
      </c>
      <c r="N33" s="24">
        <f t="shared" si="7"/>
        <v>4970304.8</v>
      </c>
      <c r="O33" s="24">
        <f t="shared" si="7"/>
        <v>152843.5</v>
      </c>
      <c r="P33" s="24">
        <f>SUM(K33:O33)</f>
        <v>25741874.800000001</v>
      </c>
      <c r="R33" s="24">
        <f>P33+Q33</f>
        <v>25741874.800000001</v>
      </c>
    </row>
    <row r="34" spans="1:20" ht="23.25">
      <c r="A34" s="24">
        <f>A35+A36</f>
        <v>6562360.3000000007</v>
      </c>
      <c r="B34" s="24">
        <f t="shared" ref="B34:E34" si="8">B35+B36</f>
        <v>326721.30000000005</v>
      </c>
      <c r="C34" s="24">
        <f t="shared" si="8"/>
        <v>990948.70000000007</v>
      </c>
      <c r="D34" s="24">
        <f t="shared" si="8"/>
        <v>1235854.2</v>
      </c>
      <c r="E34" s="24">
        <f t="shared" si="8"/>
        <v>109797.79999999999</v>
      </c>
      <c r="F34" s="24">
        <f>SUM(A34:E34)</f>
        <v>9225682.3000000007</v>
      </c>
      <c r="G34" s="24"/>
      <c r="H34" s="24">
        <f>F34+G34</f>
        <v>9225682.3000000007</v>
      </c>
      <c r="I34" s="28" t="s">
        <v>21</v>
      </c>
      <c r="J34" s="29" t="s">
        <v>17</v>
      </c>
      <c r="K34" s="24"/>
      <c r="L34" s="24"/>
      <c r="M34" s="24"/>
      <c r="N34" s="24"/>
      <c r="O34" s="24"/>
      <c r="P34" s="24"/>
    </row>
    <row r="35" spans="1:20">
      <c r="A35" s="24">
        <v>5499257.9000000004</v>
      </c>
      <c r="B35" s="24">
        <v>282613.90000000002</v>
      </c>
      <c r="C35" s="24">
        <v>882935.3</v>
      </c>
      <c r="D35" s="24">
        <v>1235854.2</v>
      </c>
      <c r="E35" s="24">
        <v>94535.9</v>
      </c>
      <c r="F35" s="24">
        <f t="shared" ref="F35:F39" si="9">SUM(A35:E35)</f>
        <v>7995197.2000000011</v>
      </c>
      <c r="H35" s="24">
        <f t="shared" ref="H35:H38" si="10">F35+G35</f>
        <v>7995197.2000000011</v>
      </c>
      <c r="I35" s="28" t="s">
        <v>22</v>
      </c>
      <c r="J35" s="29" t="s">
        <v>99</v>
      </c>
    </row>
    <row r="36" spans="1:20" ht="23.25">
      <c r="A36" s="24">
        <f>A37+A38</f>
        <v>1063102.3999999999</v>
      </c>
      <c r="B36" s="24">
        <f t="shared" ref="B36:E36" si="11">B37+B38</f>
        <v>44107.4</v>
      </c>
      <c r="C36" s="24">
        <f t="shared" si="11"/>
        <v>108013.4</v>
      </c>
      <c r="D36" s="24">
        <f t="shared" si="11"/>
        <v>0</v>
      </c>
      <c r="E36" s="24">
        <f t="shared" si="11"/>
        <v>15261.900000000001</v>
      </c>
      <c r="F36" s="24">
        <f t="shared" si="9"/>
        <v>1230485.0999999996</v>
      </c>
      <c r="H36" s="24">
        <f t="shared" si="10"/>
        <v>1230485.0999999996</v>
      </c>
      <c r="I36" s="28" t="s">
        <v>23</v>
      </c>
      <c r="J36" s="29" t="s">
        <v>100</v>
      </c>
      <c r="K36" s="24"/>
      <c r="L36" s="24"/>
      <c r="M36" s="24"/>
      <c r="N36" s="24"/>
      <c r="O36" s="24"/>
      <c r="P36" s="24"/>
    </row>
    <row r="37" spans="1:20" ht="23.25">
      <c r="A37" s="24">
        <v>557800.6</v>
      </c>
      <c r="B37" s="24">
        <v>28424.799999999999</v>
      </c>
      <c r="C37" s="24">
        <v>51529.3</v>
      </c>
      <c r="D37" s="24">
        <v>0</v>
      </c>
      <c r="E37" s="24">
        <v>10760.2</v>
      </c>
      <c r="F37" s="24">
        <f t="shared" si="9"/>
        <v>648514.9</v>
      </c>
      <c r="H37" s="24">
        <f t="shared" si="10"/>
        <v>648514.9</v>
      </c>
      <c r="I37" s="28" t="s">
        <v>24</v>
      </c>
      <c r="J37" s="29" t="s">
        <v>101</v>
      </c>
      <c r="S37" s="5"/>
    </row>
    <row r="38" spans="1:20" ht="23.25">
      <c r="A38" s="24">
        <v>505301.8</v>
      </c>
      <c r="B38" s="24">
        <v>15682.6</v>
      </c>
      <c r="C38" s="24">
        <v>56484.1</v>
      </c>
      <c r="D38" s="24">
        <v>0</v>
      </c>
      <c r="E38" s="24">
        <v>4501.7</v>
      </c>
      <c r="F38" s="24">
        <f t="shared" si="9"/>
        <v>581970.19999999995</v>
      </c>
      <c r="H38" s="24">
        <f t="shared" si="10"/>
        <v>581970.19999999995</v>
      </c>
      <c r="I38" s="28" t="s">
        <v>25</v>
      </c>
      <c r="J38" s="29" t="s">
        <v>102</v>
      </c>
    </row>
    <row r="39" spans="1:20" ht="23.25">
      <c r="A39" s="24">
        <v>262531.7</v>
      </c>
      <c r="B39" s="24">
        <v>8203.9</v>
      </c>
      <c r="C39" s="24">
        <v>1368.6</v>
      </c>
      <c r="D39" s="24">
        <v>13660</v>
      </c>
      <c r="E39" s="24">
        <v>664.9</v>
      </c>
      <c r="F39" s="24">
        <f t="shared" si="9"/>
        <v>286429.10000000003</v>
      </c>
      <c r="G39" s="24"/>
      <c r="H39" s="24">
        <f>F39+G39</f>
        <v>286429.10000000003</v>
      </c>
      <c r="I39" s="28" t="s">
        <v>26</v>
      </c>
      <c r="J39" s="29" t="s">
        <v>18</v>
      </c>
      <c r="S39" s="5"/>
    </row>
    <row r="40" spans="1:20" ht="23.25">
      <c r="A40" s="30">
        <f>K33-A34-A39</f>
        <v>12008642.699999999</v>
      </c>
      <c r="B40" s="30">
        <f>L33-B34-B39</f>
        <v>215578.29999999996</v>
      </c>
      <c r="C40" s="30">
        <f>M33-C34-C39</f>
        <v>242370.99999999997</v>
      </c>
      <c r="D40" s="30">
        <f>N33-D34-D39</f>
        <v>3720790.5999999996</v>
      </c>
      <c r="E40" s="30">
        <f>O33-E34-E39</f>
        <v>42380.80000000001</v>
      </c>
      <c r="F40" s="30">
        <f>SUM(A40:E40)</f>
        <v>16229763.4</v>
      </c>
      <c r="G40" s="24"/>
      <c r="H40" s="30">
        <f>F40+G40</f>
        <v>16229763.4</v>
      </c>
      <c r="I40" s="33" t="s">
        <v>27</v>
      </c>
      <c r="J40" s="35" t="s">
        <v>19</v>
      </c>
      <c r="S40" s="5"/>
      <c r="T40" s="5"/>
    </row>
    <row r="41" spans="1:20" ht="23.25">
      <c r="A41" s="30">
        <f>A40-A81</f>
        <v>9083597.3999999985</v>
      </c>
      <c r="B41" s="30">
        <f t="shared" ref="B41:E41" si="12">B40-B81</f>
        <v>183089.39999999997</v>
      </c>
      <c r="C41" s="30">
        <f t="shared" si="12"/>
        <v>77161.199999999983</v>
      </c>
      <c r="D41" s="30">
        <f t="shared" si="12"/>
        <v>3267102.4999999995</v>
      </c>
      <c r="E41" s="30">
        <f t="shared" si="12"/>
        <v>30574.400000000009</v>
      </c>
      <c r="F41" s="30">
        <f>SUM(A41:E41)</f>
        <v>12641524.899999999</v>
      </c>
      <c r="G41" s="24"/>
      <c r="H41" s="30">
        <f>F41+G41</f>
        <v>12641524.899999999</v>
      </c>
      <c r="I41" s="33" t="s">
        <v>124</v>
      </c>
      <c r="J41" s="35" t="s">
        <v>131</v>
      </c>
      <c r="S41" s="5"/>
      <c r="T41" s="5"/>
    </row>
    <row r="42" spans="1:20">
      <c r="A42" s="100" t="s">
        <v>30</v>
      </c>
      <c r="B42" s="101"/>
      <c r="C42" s="101"/>
      <c r="D42" s="101"/>
      <c r="E42" s="101"/>
      <c r="F42" s="101"/>
      <c r="G42" s="101"/>
      <c r="H42" s="101"/>
      <c r="I42" s="101"/>
      <c r="J42" s="101"/>
      <c r="K42" s="101"/>
      <c r="L42" s="101"/>
      <c r="M42" s="101"/>
      <c r="N42" s="101"/>
      <c r="O42" s="101"/>
      <c r="P42" s="101"/>
      <c r="Q42" s="101"/>
      <c r="R42" s="102"/>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12008642.699999999</v>
      </c>
      <c r="L44" s="24">
        <f t="shared" ref="L44:O44" si="13">B40</f>
        <v>215578.29999999996</v>
      </c>
      <c r="M44" s="24">
        <f t="shared" si="13"/>
        <v>242370.99999999997</v>
      </c>
      <c r="N44" s="24">
        <f t="shared" si="13"/>
        <v>3720790.5999999996</v>
      </c>
      <c r="O44" s="24">
        <f t="shared" si="13"/>
        <v>42380.80000000001</v>
      </c>
      <c r="P44" s="24">
        <f>SUM(K44:O44)</f>
        <v>16229763.4</v>
      </c>
      <c r="R44" s="24">
        <f>P44+Q44</f>
        <v>16229763.4</v>
      </c>
    </row>
    <row r="45" spans="1:20">
      <c r="F45" s="24"/>
      <c r="G45" s="24">
        <v>598.20000000000005</v>
      </c>
      <c r="I45" s="28" t="s">
        <v>21</v>
      </c>
      <c r="J45" s="29" t="s">
        <v>35</v>
      </c>
      <c r="N45" s="24">
        <v>8971980</v>
      </c>
      <c r="P45" s="24">
        <f>SUM(K45:O45)</f>
        <v>8971980</v>
      </c>
      <c r="Q45" s="24">
        <v>254300.5</v>
      </c>
      <c r="R45" s="24">
        <f>P45+Q45</f>
        <v>9226280.5</v>
      </c>
    </row>
    <row r="46" spans="1:20" ht="25.5" customHeight="1">
      <c r="I46" s="28" t="s">
        <v>31</v>
      </c>
      <c r="J46" s="29" t="s">
        <v>36</v>
      </c>
      <c r="M46" s="24">
        <v>2867947.3</v>
      </c>
      <c r="P46" s="24">
        <f t="shared" ref="P46:P47" si="14">SUM(K46:O46)</f>
        <v>2867947.3</v>
      </c>
      <c r="R46" s="24">
        <f t="shared" ref="R46:R48" si="15">P46+Q46</f>
        <v>2867947.3</v>
      </c>
    </row>
    <row r="47" spans="1:20" ht="23.25">
      <c r="I47" s="28" t="s">
        <v>32</v>
      </c>
      <c r="J47" s="29" t="s">
        <v>37</v>
      </c>
      <c r="M47" s="24">
        <v>80340.3</v>
      </c>
      <c r="P47" s="24">
        <f t="shared" si="14"/>
        <v>80340.3</v>
      </c>
      <c r="R47" s="24">
        <f t="shared" si="15"/>
        <v>80340.3</v>
      </c>
    </row>
    <row r="48" spans="1:20">
      <c r="A48" s="24">
        <v>5569931.7999999998</v>
      </c>
      <c r="B48" s="24">
        <v>778819.7</v>
      </c>
      <c r="C48" s="24">
        <v>8072.9</v>
      </c>
      <c r="D48" s="24">
        <v>157361.9</v>
      </c>
      <c r="E48" s="24">
        <v>0</v>
      </c>
      <c r="F48" s="24">
        <f>SUM(A48:E48)</f>
        <v>6514186.3000000007</v>
      </c>
      <c r="G48" s="24">
        <v>326625.90000000002</v>
      </c>
      <c r="H48" s="24">
        <f>F48+G48</f>
        <v>6840812.2000000011</v>
      </c>
      <c r="I48" s="28" t="s">
        <v>33</v>
      </c>
      <c r="J48" s="29" t="s">
        <v>103</v>
      </c>
      <c r="K48" s="24">
        <v>527341.69999999995</v>
      </c>
      <c r="L48" s="24">
        <v>1018509.5</v>
      </c>
      <c r="M48" s="24">
        <v>371716.7</v>
      </c>
      <c r="N48" s="24">
        <v>785428.9</v>
      </c>
      <c r="O48" s="24">
        <v>0</v>
      </c>
      <c r="P48" s="24">
        <f>SUM(K48:O48)</f>
        <v>2702996.8</v>
      </c>
      <c r="Q48" s="24">
        <v>4137815.4</v>
      </c>
      <c r="R48" s="24">
        <f t="shared" si="15"/>
        <v>6840812.1999999993</v>
      </c>
    </row>
    <row r="49" spans="1:20" ht="23.25">
      <c r="A49" s="30">
        <f>K44+K45+K46-K47+K48-A48</f>
        <v>6966052.5999999987</v>
      </c>
      <c r="B49" s="30">
        <f>L44+L45+L46-L47+L48-B48</f>
        <v>455268.10000000009</v>
      </c>
      <c r="C49" s="30">
        <f>M44+M45+M46-M47+M48-C48</f>
        <v>3393621.8000000003</v>
      </c>
      <c r="D49" s="30">
        <f>N44+N45+N46-N47+N48-D48</f>
        <v>13320837.6</v>
      </c>
      <c r="E49" s="30">
        <f>O44+O45+O46-O47+O48-E48</f>
        <v>42380.80000000001</v>
      </c>
      <c r="F49" s="30">
        <f>SUM(A49:E49)</f>
        <v>24178160.900000002</v>
      </c>
      <c r="H49" s="30">
        <f>F49+G49</f>
        <v>24178160.900000002</v>
      </c>
      <c r="I49" s="33" t="s">
        <v>34</v>
      </c>
      <c r="J49" s="35" t="s">
        <v>38</v>
      </c>
    </row>
    <row r="50" spans="1:20" ht="23.25">
      <c r="A50" s="30">
        <f>A49-A81</f>
        <v>4041007.2999999989</v>
      </c>
      <c r="B50" s="30">
        <f t="shared" ref="B50:E50" si="16">B49-B81</f>
        <v>422779.20000000007</v>
      </c>
      <c r="C50" s="30">
        <f t="shared" si="16"/>
        <v>3228412.0000000005</v>
      </c>
      <c r="D50" s="30">
        <f t="shared" si="16"/>
        <v>12867149.5</v>
      </c>
      <c r="E50" s="30">
        <f t="shared" si="16"/>
        <v>30574.400000000009</v>
      </c>
      <c r="F50" s="30">
        <f>SUM(A50:E50)</f>
        <v>20589922.399999999</v>
      </c>
      <c r="H50" s="30">
        <f>F50+G50</f>
        <v>20589922.399999999</v>
      </c>
      <c r="I50" s="33" t="s">
        <v>125</v>
      </c>
      <c r="J50" s="35" t="s">
        <v>132</v>
      </c>
    </row>
    <row r="51" spans="1:20" ht="15" customHeight="1">
      <c r="A51" s="103" t="s">
        <v>39</v>
      </c>
      <c r="B51" s="104"/>
      <c r="C51" s="104"/>
      <c r="D51" s="104"/>
      <c r="E51" s="104"/>
      <c r="F51" s="104"/>
      <c r="G51" s="104"/>
      <c r="H51" s="104"/>
      <c r="I51" s="104"/>
      <c r="J51" s="104"/>
      <c r="K51" s="104"/>
      <c r="L51" s="104"/>
      <c r="M51" s="104"/>
      <c r="N51" s="104"/>
      <c r="O51" s="104"/>
      <c r="P51" s="104"/>
      <c r="Q51" s="104"/>
      <c r="R51" s="105"/>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ht="23.25">
      <c r="I53" s="28" t="s">
        <v>34</v>
      </c>
      <c r="J53" s="29" t="s">
        <v>38</v>
      </c>
      <c r="K53" s="24">
        <f>A49</f>
        <v>6966052.5999999987</v>
      </c>
      <c r="L53" s="24">
        <f t="shared" ref="L53:O53" si="17">B49</f>
        <v>455268.10000000009</v>
      </c>
      <c r="M53" s="24">
        <f t="shared" si="17"/>
        <v>3393621.8000000003</v>
      </c>
      <c r="N53" s="24">
        <f t="shared" si="17"/>
        <v>13320837.6</v>
      </c>
      <c r="O53" s="24">
        <f t="shared" si="17"/>
        <v>42380.80000000001</v>
      </c>
      <c r="P53" s="24">
        <f>SUM(K53:O53)</f>
        <v>24178160.900000002</v>
      </c>
      <c r="R53" s="24">
        <f>P53+Q53</f>
        <v>24178160.900000002</v>
      </c>
    </row>
    <row r="54" spans="1:20">
      <c r="A54" s="24">
        <f t="shared" ref="A54:E54" si="18">A55+A56+A57+A58</f>
        <v>4948630.9000000004</v>
      </c>
      <c r="B54" s="24">
        <f t="shared" si="18"/>
        <v>59628.800000000003</v>
      </c>
      <c r="C54" s="24">
        <f t="shared" si="18"/>
        <v>885090.1</v>
      </c>
      <c r="D54" s="24">
        <f t="shared" si="18"/>
        <v>1573076.9</v>
      </c>
      <c r="E54" s="24">
        <f t="shared" si="18"/>
        <v>4501.7</v>
      </c>
      <c r="F54" s="24">
        <f>SUM(A54:E54)</f>
        <v>7470928.3999999994</v>
      </c>
      <c r="G54" s="24">
        <v>402667.8</v>
      </c>
      <c r="H54" s="24">
        <f>F54+G54</f>
        <v>7873596.1999999993</v>
      </c>
      <c r="I54" s="28"/>
      <c r="J54" s="29" t="s">
        <v>48</v>
      </c>
      <c r="K54" s="24">
        <f>K55+K56+K57+K58</f>
        <v>513593</v>
      </c>
      <c r="L54" s="24">
        <f t="shared" ref="L54:O54" si="19">L55+L56+L57+L58</f>
        <v>180603.90000000002</v>
      </c>
      <c r="M54" s="24">
        <v>5484005.9000000004</v>
      </c>
      <c r="N54" s="24">
        <f t="shared" si="19"/>
        <v>1249151.7999999998</v>
      </c>
      <c r="O54" s="24">
        <f t="shared" si="19"/>
        <v>4501.7</v>
      </c>
      <c r="P54" s="24">
        <f t="shared" ref="P54:P61" si="20">SUM(K54:O54)</f>
        <v>7431856.3000000007</v>
      </c>
      <c r="Q54" s="24">
        <v>441739.9</v>
      </c>
      <c r="R54" s="24">
        <f t="shared" ref="R54:R61" si="21">P54+Q54</f>
        <v>7873596.2000000011</v>
      </c>
      <c r="S54" s="5"/>
    </row>
    <row r="55" spans="1:20" ht="23.25">
      <c r="A55" s="24">
        <v>4390254.9000000004</v>
      </c>
      <c r="B55" s="24">
        <v>31000</v>
      </c>
      <c r="C55" s="24"/>
      <c r="D55" s="24">
        <v>18982.7</v>
      </c>
      <c r="E55" s="24"/>
      <c r="F55" s="24">
        <f t="shared" ref="F55:F57" si="22">SUM(A55:E55)</f>
        <v>4440237.6000000006</v>
      </c>
      <c r="H55" s="24">
        <f t="shared" ref="H55:H57" si="23">F55+G55</f>
        <v>4440237.6000000006</v>
      </c>
      <c r="I55" s="28" t="s">
        <v>40</v>
      </c>
      <c r="J55" s="29" t="s">
        <v>49</v>
      </c>
      <c r="M55" s="24">
        <v>4440237.5999999996</v>
      </c>
      <c r="P55" s="24">
        <f t="shared" si="20"/>
        <v>4440237.5999999996</v>
      </c>
      <c r="R55" s="24">
        <f t="shared" si="21"/>
        <v>4440237.5999999996</v>
      </c>
      <c r="S55" s="5"/>
      <c r="T55" s="5"/>
    </row>
    <row r="56" spans="1:20" ht="23.25">
      <c r="A56" s="24"/>
      <c r="B56" s="24"/>
      <c r="C56" s="24"/>
      <c r="D56" s="24">
        <v>1230485.1000000001</v>
      </c>
      <c r="E56" s="24"/>
      <c r="F56" s="24">
        <f t="shared" si="22"/>
        <v>1230485.1000000001</v>
      </c>
      <c r="H56" s="24">
        <f t="shared" si="23"/>
        <v>1230485.1000000001</v>
      </c>
      <c r="I56" s="28" t="s">
        <v>41</v>
      </c>
      <c r="J56" s="29" t="s">
        <v>50</v>
      </c>
      <c r="K56" s="24">
        <v>505301.8</v>
      </c>
      <c r="L56" s="24">
        <v>77972.100000000006</v>
      </c>
      <c r="M56" s="24">
        <v>642709.5</v>
      </c>
      <c r="N56" s="24">
        <v>0</v>
      </c>
      <c r="O56" s="24">
        <v>4501.7</v>
      </c>
      <c r="P56" s="24">
        <f t="shared" si="20"/>
        <v>1230485.0999999999</v>
      </c>
      <c r="R56" s="24">
        <f t="shared" si="21"/>
        <v>1230485.0999999999</v>
      </c>
      <c r="T56" s="5"/>
    </row>
    <row r="57" spans="1:20" ht="34.5">
      <c r="A57" s="24">
        <v>505301.8</v>
      </c>
      <c r="B57" s="24">
        <v>0</v>
      </c>
      <c r="C57" s="24">
        <v>150741.5</v>
      </c>
      <c r="D57" s="24">
        <v>0</v>
      </c>
      <c r="E57" s="24">
        <v>4501.7</v>
      </c>
      <c r="F57" s="24">
        <f t="shared" si="22"/>
        <v>660545</v>
      </c>
      <c r="H57" s="24">
        <f t="shared" si="23"/>
        <v>660545</v>
      </c>
      <c r="I57" s="28" t="s">
        <v>42</v>
      </c>
      <c r="J57" s="29" t="s">
        <v>51</v>
      </c>
      <c r="N57" s="24">
        <v>660545</v>
      </c>
      <c r="P57" s="24">
        <f t="shared" si="20"/>
        <v>660545</v>
      </c>
      <c r="R57" s="24">
        <f t="shared" si="21"/>
        <v>660545</v>
      </c>
    </row>
    <row r="58" spans="1:20">
      <c r="A58" s="24">
        <v>53074.2</v>
      </c>
      <c r="B58" s="24">
        <v>28628.800000000003</v>
      </c>
      <c r="C58" s="24">
        <v>734348.6</v>
      </c>
      <c r="D58" s="24">
        <v>323609.09999999998</v>
      </c>
      <c r="E58" s="24">
        <v>0</v>
      </c>
      <c r="F58" s="24">
        <f>SUM(A58:E58)</f>
        <v>1139660.7</v>
      </c>
      <c r="G58" s="24"/>
      <c r="H58" s="24">
        <f>F58+G58</f>
        <v>1139660.7</v>
      </c>
      <c r="I58" s="28" t="s">
        <v>43</v>
      </c>
      <c r="J58" s="36" t="s">
        <v>52</v>
      </c>
      <c r="K58" s="24">
        <v>8291.2000000000007</v>
      </c>
      <c r="L58" s="24">
        <v>102631.8</v>
      </c>
      <c r="M58" s="24">
        <v>377058.4</v>
      </c>
      <c r="N58" s="24">
        <v>588606.79999999993</v>
      </c>
      <c r="O58" s="24">
        <v>0</v>
      </c>
      <c r="P58" s="24">
        <f t="shared" si="20"/>
        <v>1076588.2</v>
      </c>
      <c r="R58" s="24">
        <f t="shared" si="21"/>
        <v>1076588.2</v>
      </c>
    </row>
    <row r="59" spans="1:20" ht="34.5">
      <c r="A59" s="24">
        <v>20777.8</v>
      </c>
      <c r="B59" s="24">
        <v>1951.2</v>
      </c>
      <c r="C59" s="24">
        <v>2920</v>
      </c>
      <c r="D59" s="24">
        <v>77861.100000000006</v>
      </c>
      <c r="E59" s="24">
        <v>0</v>
      </c>
      <c r="F59" s="24">
        <f t="shared" ref="F59:F61" si="24">SUM(A59:E59)</f>
        <v>103510.1</v>
      </c>
      <c r="H59" s="24">
        <f t="shared" ref="H59:H61" si="25">F59+G59</f>
        <v>103510.1</v>
      </c>
      <c r="I59" s="28" t="s">
        <v>44</v>
      </c>
      <c r="J59" s="29" t="s">
        <v>53</v>
      </c>
      <c r="L59" s="24">
        <v>103510.1</v>
      </c>
      <c r="P59" s="24">
        <f t="shared" si="20"/>
        <v>103510.1</v>
      </c>
      <c r="R59" s="24">
        <f t="shared" si="21"/>
        <v>103510.1</v>
      </c>
    </row>
    <row r="60" spans="1:20" ht="34.5">
      <c r="A60" s="24"/>
      <c r="B60" s="24">
        <v>22442.7</v>
      </c>
      <c r="C60" s="24"/>
      <c r="D60" s="24"/>
      <c r="E60" s="24"/>
      <c r="F60" s="24">
        <f t="shared" si="24"/>
        <v>22442.7</v>
      </c>
      <c r="H60" s="24">
        <f t="shared" si="25"/>
        <v>22442.7</v>
      </c>
      <c r="I60" s="28" t="s">
        <v>45</v>
      </c>
      <c r="J60" s="29" t="s">
        <v>54</v>
      </c>
      <c r="K60" s="24">
        <v>5334.5</v>
      </c>
      <c r="L60" s="24">
        <v>-1240.8</v>
      </c>
      <c r="M60" s="24">
        <v>320.39999999999998</v>
      </c>
      <c r="N60" s="24">
        <v>17108.2</v>
      </c>
      <c r="O60" s="24">
        <v>0</v>
      </c>
      <c r="P60" s="24">
        <f t="shared" si="20"/>
        <v>21522.3</v>
      </c>
      <c r="R60" s="24">
        <f t="shared" si="21"/>
        <v>21522.3</v>
      </c>
    </row>
    <row r="61" spans="1:20">
      <c r="A61" s="24">
        <v>32296.400000000001</v>
      </c>
      <c r="B61" s="24">
        <v>4234.8999999999996</v>
      </c>
      <c r="C61" s="24">
        <v>731428.6</v>
      </c>
      <c r="D61" s="24">
        <v>245748</v>
      </c>
      <c r="E61" s="24">
        <v>0</v>
      </c>
      <c r="F61" s="24">
        <f t="shared" si="24"/>
        <v>1013707.9</v>
      </c>
      <c r="H61" s="24">
        <f t="shared" si="25"/>
        <v>1013707.9</v>
      </c>
      <c r="I61" s="28" t="s">
        <v>46</v>
      </c>
      <c r="J61" s="36" t="s">
        <v>55</v>
      </c>
      <c r="K61" s="24">
        <v>2956.7</v>
      </c>
      <c r="L61" s="24">
        <v>362.5</v>
      </c>
      <c r="M61" s="24">
        <v>376738</v>
      </c>
      <c r="N61" s="24">
        <v>571498.6</v>
      </c>
      <c r="O61" s="24">
        <v>0</v>
      </c>
      <c r="P61" s="24">
        <f t="shared" si="20"/>
        <v>951555.8</v>
      </c>
      <c r="R61" s="24">
        <f t="shared" si="21"/>
        <v>951555.8</v>
      </c>
    </row>
    <row r="62" spans="1:20" ht="23.25">
      <c r="A62" s="30">
        <f>K53+K54-A54</f>
        <v>2531014.6999999983</v>
      </c>
      <c r="B62" s="30">
        <f>L53+L54-B54</f>
        <v>576243.20000000007</v>
      </c>
      <c r="C62" s="30">
        <f>M53+M54-C54</f>
        <v>7992537.6000000015</v>
      </c>
      <c r="D62" s="30">
        <f>N53+N54-D54</f>
        <v>12996912.499999998</v>
      </c>
      <c r="E62" s="30">
        <f>O53+O54-E54</f>
        <v>42380.80000000001</v>
      </c>
      <c r="F62" s="30">
        <f>SUM(A62:E62)</f>
        <v>24139088.800000001</v>
      </c>
      <c r="G62" s="24"/>
      <c r="H62" s="30">
        <f>F62+G62</f>
        <v>24139088.800000001</v>
      </c>
      <c r="I62" s="33" t="s">
        <v>47</v>
      </c>
      <c r="J62" s="35" t="s">
        <v>56</v>
      </c>
    </row>
    <row r="63" spans="1:20" ht="23.25">
      <c r="A63" s="30">
        <f>A62-A81</f>
        <v>-394030.60000000149</v>
      </c>
      <c r="B63" s="30">
        <f t="shared" ref="B63:E63" si="26">B62-B81</f>
        <v>543754.30000000005</v>
      </c>
      <c r="C63" s="30">
        <f t="shared" si="26"/>
        <v>7827327.8000000017</v>
      </c>
      <c r="D63" s="30">
        <f t="shared" si="26"/>
        <v>12543224.399999999</v>
      </c>
      <c r="E63" s="30">
        <f t="shared" si="26"/>
        <v>30574.400000000009</v>
      </c>
      <c r="F63" s="30">
        <f>SUM(A63:E63)</f>
        <v>20550850.299999997</v>
      </c>
      <c r="G63" s="24"/>
      <c r="H63" s="30">
        <f>F63+G63</f>
        <v>20550850.299999997</v>
      </c>
      <c r="I63" s="33" t="s">
        <v>126</v>
      </c>
      <c r="J63" s="35" t="s">
        <v>133</v>
      </c>
    </row>
    <row r="64" spans="1:20" ht="15" customHeight="1">
      <c r="A64" s="103" t="s">
        <v>57</v>
      </c>
      <c r="B64" s="104"/>
      <c r="C64" s="104"/>
      <c r="D64" s="104"/>
      <c r="E64" s="104"/>
      <c r="F64" s="104"/>
      <c r="G64" s="104"/>
      <c r="H64" s="104"/>
      <c r="I64" s="104"/>
      <c r="J64" s="104"/>
      <c r="K64" s="104"/>
      <c r="L64" s="104"/>
      <c r="M64" s="104"/>
      <c r="N64" s="104"/>
      <c r="O64" s="104"/>
      <c r="P64" s="104"/>
      <c r="Q64" s="104"/>
      <c r="R64" s="105"/>
      <c r="S64" s="5"/>
    </row>
    <row r="65" spans="1:18" ht="15" customHeight="1">
      <c r="A65" s="86" t="s">
        <v>2</v>
      </c>
      <c r="B65" s="86"/>
      <c r="C65" s="86"/>
      <c r="D65" s="86"/>
      <c r="E65" s="86"/>
      <c r="F65" s="86"/>
      <c r="G65" s="86"/>
      <c r="H65" s="86"/>
      <c r="I65" s="86"/>
      <c r="J65" s="90" t="s">
        <v>16</v>
      </c>
      <c r="K65" s="90"/>
      <c r="L65" s="90"/>
      <c r="M65" s="90"/>
      <c r="N65" s="90"/>
      <c r="O65" s="90"/>
      <c r="P65" s="90"/>
      <c r="Q65" s="90"/>
      <c r="R65" s="90"/>
    </row>
    <row r="66" spans="1:18" ht="15" customHeight="1">
      <c r="I66" s="28" t="s">
        <v>34</v>
      </c>
      <c r="J66" s="29" t="s">
        <v>56</v>
      </c>
      <c r="K66" s="24">
        <f>A62</f>
        <v>2531014.6999999983</v>
      </c>
      <c r="L66" s="24">
        <f t="shared" ref="L66:O66" si="27">B62</f>
        <v>576243.20000000007</v>
      </c>
      <c r="M66" s="24">
        <f t="shared" si="27"/>
        <v>7992537.6000000015</v>
      </c>
      <c r="N66" s="24">
        <f t="shared" si="27"/>
        <v>12996912.499999998</v>
      </c>
      <c r="O66" s="24">
        <f t="shared" si="27"/>
        <v>42380.80000000001</v>
      </c>
      <c r="P66" s="24">
        <f>SUM(K66:O66)</f>
        <v>24139088.800000001</v>
      </c>
      <c r="R66" s="24">
        <f>P66+Q66</f>
        <v>24139088.800000001</v>
      </c>
    </row>
    <row r="67" spans="1:18" ht="24.75" customHeight="1">
      <c r="C67" s="24">
        <v>1538036.7</v>
      </c>
      <c r="D67" s="24"/>
      <c r="E67" s="24">
        <v>223332.3</v>
      </c>
      <c r="F67" s="24">
        <f>SUM(A67:E67)</f>
        <v>1761369</v>
      </c>
      <c r="G67" s="24"/>
      <c r="H67" s="24">
        <f>F67+G67</f>
        <v>1761369</v>
      </c>
      <c r="I67" s="28" t="s">
        <v>58</v>
      </c>
      <c r="J67" s="29" t="s">
        <v>60</v>
      </c>
      <c r="N67" s="24">
        <v>1761369</v>
      </c>
    </row>
    <row r="68" spans="1:18" ht="23.25">
      <c r="A68" s="30">
        <f>K66+K67-A67</f>
        <v>2531014.6999999983</v>
      </c>
      <c r="B68" s="30">
        <f>L66+L67-B67</f>
        <v>576243.20000000007</v>
      </c>
      <c r="C68" s="30">
        <f>M66+M67-C67</f>
        <v>6454500.9000000013</v>
      </c>
      <c r="D68" s="30">
        <f>N66+N67-D67</f>
        <v>14758281.499999998</v>
      </c>
      <c r="E68" s="30">
        <f>O66+O67-E67</f>
        <v>-180951.49999999997</v>
      </c>
      <c r="F68" s="30">
        <f>SUM(A68:E68)</f>
        <v>24139088.799999997</v>
      </c>
      <c r="G68" s="24"/>
      <c r="H68" s="24">
        <f>F68+G68</f>
        <v>24139088.799999997</v>
      </c>
      <c r="I68" s="33" t="s">
        <v>59</v>
      </c>
      <c r="J68" s="35" t="s">
        <v>61</v>
      </c>
    </row>
    <row r="69" spans="1:18" ht="15" customHeight="1">
      <c r="A69" s="103" t="s">
        <v>62</v>
      </c>
      <c r="B69" s="104"/>
      <c r="C69" s="104"/>
      <c r="D69" s="104"/>
      <c r="E69" s="104"/>
      <c r="F69" s="104"/>
      <c r="G69" s="104"/>
      <c r="H69" s="104"/>
      <c r="I69" s="104"/>
      <c r="J69" s="104"/>
      <c r="K69" s="104"/>
      <c r="L69" s="104"/>
      <c r="M69" s="104"/>
      <c r="N69" s="104"/>
      <c r="O69" s="104"/>
      <c r="P69" s="104"/>
      <c r="Q69" s="104"/>
      <c r="R69" s="105"/>
    </row>
    <row r="70" spans="1:18" ht="15" customHeight="1">
      <c r="A70" s="86" t="s">
        <v>2</v>
      </c>
      <c r="B70" s="86"/>
      <c r="C70" s="86"/>
      <c r="D70" s="86"/>
      <c r="E70" s="86"/>
      <c r="F70" s="86"/>
      <c r="G70" s="86"/>
      <c r="H70" s="86"/>
      <c r="I70" s="86"/>
      <c r="J70" s="90" t="s">
        <v>16</v>
      </c>
      <c r="K70" s="90"/>
      <c r="L70" s="90"/>
      <c r="M70" s="90"/>
      <c r="N70" s="90"/>
      <c r="O70" s="90"/>
      <c r="P70" s="90"/>
      <c r="Q70" s="90"/>
      <c r="R70" s="90"/>
    </row>
    <row r="71" spans="1:18" ht="23.25">
      <c r="I71" s="28" t="s">
        <v>47</v>
      </c>
      <c r="J71" s="29" t="s">
        <v>56</v>
      </c>
      <c r="K71" s="24">
        <f>A62</f>
        <v>2531014.6999999983</v>
      </c>
      <c r="L71" s="24">
        <f t="shared" ref="L71:O71" si="28">B62</f>
        <v>576243.20000000007</v>
      </c>
      <c r="M71" s="24">
        <f t="shared" si="28"/>
        <v>7992537.6000000015</v>
      </c>
      <c r="N71" s="24">
        <f t="shared" si="28"/>
        <v>12996912.499999998</v>
      </c>
      <c r="O71" s="24">
        <f t="shared" si="28"/>
        <v>42380.80000000001</v>
      </c>
      <c r="P71" s="24">
        <f>SUM(K71:O71)</f>
        <v>24139088.800000001</v>
      </c>
      <c r="R71" s="24">
        <f>P71+Q71</f>
        <v>24139088.800000001</v>
      </c>
    </row>
    <row r="72" spans="1:18" ht="57">
      <c r="B72" s="24">
        <v>19548.5</v>
      </c>
      <c r="F72" s="24">
        <f>SUM(A72:E72)</f>
        <v>19548.5</v>
      </c>
      <c r="G72" s="24"/>
      <c r="H72" s="24">
        <f>F72+G72</f>
        <v>19548.5</v>
      </c>
      <c r="I72" s="28" t="s">
        <v>63</v>
      </c>
      <c r="J72" s="29" t="s">
        <v>66</v>
      </c>
      <c r="N72" s="24">
        <v>19548.5</v>
      </c>
      <c r="P72" s="24">
        <f t="shared" ref="P72" si="29">SUM(K72:O72)</f>
        <v>19548.5</v>
      </c>
      <c r="R72" s="24">
        <f t="shared" ref="R72" si="30">P72+Q72</f>
        <v>19548.5</v>
      </c>
    </row>
    <row r="73" spans="1:18" ht="23.25">
      <c r="C73" s="24">
        <v>2958699.3</v>
      </c>
      <c r="D73" s="24">
        <v>11692755.199999999</v>
      </c>
      <c r="E73" s="24">
        <v>223332.3</v>
      </c>
      <c r="F73" s="24">
        <f>SUM(A73:E73)</f>
        <v>14874786.800000001</v>
      </c>
      <c r="G73" s="24"/>
      <c r="H73" s="24">
        <f>F73+G73</f>
        <v>14874786.800000001</v>
      </c>
      <c r="I73" s="28" t="s">
        <v>64</v>
      </c>
      <c r="J73" s="29" t="s">
        <v>67</v>
      </c>
      <c r="P73" s="24"/>
      <c r="R73" s="24"/>
    </row>
    <row r="74" spans="1:18">
      <c r="A74" s="30">
        <f>K71+K72-A72-A73</f>
        <v>2531014.6999999983</v>
      </c>
      <c r="B74" s="30">
        <f>L71+L72-B72-B73</f>
        <v>556694.70000000007</v>
      </c>
      <c r="C74" s="30">
        <f>M71+M72-C72-C73</f>
        <v>5033838.3000000017</v>
      </c>
      <c r="D74" s="30">
        <f>N71+N72-D72-D73</f>
        <v>1323705.7999999989</v>
      </c>
      <c r="E74" s="30">
        <f>O71+O72-E72-E73</f>
        <v>-180951.49999999997</v>
      </c>
      <c r="F74" s="30">
        <f>SUM(A74:E74)</f>
        <v>9264302</v>
      </c>
      <c r="G74" s="24"/>
      <c r="H74" s="30">
        <f>F74+G74</f>
        <v>9264302</v>
      </c>
      <c r="I74" s="28" t="s">
        <v>65</v>
      </c>
      <c r="J74" s="35" t="s">
        <v>68</v>
      </c>
    </row>
    <row r="75" spans="1:18">
      <c r="A75" s="30">
        <f>A74-A81</f>
        <v>-394030.60000000149</v>
      </c>
      <c r="B75" s="30">
        <f t="shared" ref="B75:E75" si="31">B74-B81</f>
        <v>524205.80000000005</v>
      </c>
      <c r="C75" s="30">
        <f t="shared" si="31"/>
        <v>4868628.5000000019</v>
      </c>
      <c r="D75" s="30">
        <f t="shared" si="31"/>
        <v>870017.69999999891</v>
      </c>
      <c r="E75" s="30">
        <f t="shared" si="31"/>
        <v>-192757.89999999997</v>
      </c>
      <c r="F75" s="30">
        <f>SUM(A75:E75)</f>
        <v>5676063.4999999991</v>
      </c>
      <c r="G75" s="24"/>
      <c r="H75" s="30">
        <f>F75+G75</f>
        <v>5676063.4999999991</v>
      </c>
      <c r="I75" s="33" t="s">
        <v>127</v>
      </c>
      <c r="J75" s="35" t="s">
        <v>134</v>
      </c>
    </row>
    <row r="76" spans="1:18" ht="15" customHeight="1">
      <c r="A76" s="103" t="s">
        <v>94</v>
      </c>
      <c r="B76" s="104"/>
      <c r="C76" s="104"/>
      <c r="D76" s="104"/>
      <c r="E76" s="104"/>
      <c r="F76" s="104"/>
      <c r="G76" s="104"/>
      <c r="H76" s="104"/>
      <c r="I76" s="104"/>
      <c r="J76" s="104"/>
      <c r="K76" s="104"/>
      <c r="L76" s="104"/>
      <c r="M76" s="104"/>
      <c r="N76" s="104"/>
      <c r="O76" s="104"/>
      <c r="P76" s="104"/>
      <c r="Q76" s="104"/>
      <c r="R76" s="105"/>
    </row>
    <row r="77" spans="1:18" ht="15" customHeight="1">
      <c r="A77" s="86" t="s">
        <v>96</v>
      </c>
      <c r="B77" s="86"/>
      <c r="C77" s="86"/>
      <c r="D77" s="86"/>
      <c r="E77" s="86"/>
      <c r="F77" s="86"/>
      <c r="G77" s="86"/>
      <c r="H77" s="86"/>
      <c r="I77" s="86"/>
      <c r="J77" s="90" t="s">
        <v>95</v>
      </c>
      <c r="K77" s="90"/>
      <c r="L77" s="90"/>
      <c r="M77" s="90"/>
      <c r="N77" s="90"/>
      <c r="O77" s="90"/>
      <c r="P77" s="90"/>
      <c r="Q77" s="90"/>
      <c r="R77" s="90"/>
    </row>
    <row r="78" spans="1:18">
      <c r="I78" s="28" t="s">
        <v>65</v>
      </c>
      <c r="J78" s="29" t="s">
        <v>68</v>
      </c>
      <c r="K78" s="24">
        <f>A74</f>
        <v>2531014.6999999983</v>
      </c>
      <c r="L78" s="24">
        <f t="shared" ref="L78:O78" si="32">B74</f>
        <v>556694.70000000007</v>
      </c>
      <c r="M78" s="24">
        <f t="shared" si="32"/>
        <v>5033838.3000000017</v>
      </c>
      <c r="N78" s="24">
        <f t="shared" si="32"/>
        <v>1323705.7999999989</v>
      </c>
      <c r="O78" s="24">
        <f t="shared" si="32"/>
        <v>-180951.49999999997</v>
      </c>
      <c r="P78" s="24">
        <f>SUM(K78:O78)</f>
        <v>9264302</v>
      </c>
      <c r="R78" s="24">
        <f>P78+Q78</f>
        <v>9264302</v>
      </c>
    </row>
    <row r="79" spans="1:18">
      <c r="A79" s="24">
        <f>A80+A82</f>
        <v>4766455.1999999993</v>
      </c>
      <c r="B79" s="24">
        <f t="shared" ref="B79:E79" si="33">B80+B82</f>
        <v>130830</v>
      </c>
      <c r="C79" s="24">
        <f t="shared" si="33"/>
        <v>1166730.3999999999</v>
      </c>
      <c r="D79" s="24">
        <f t="shared" si="33"/>
        <v>421012.9</v>
      </c>
      <c r="E79" s="24">
        <f t="shared" si="33"/>
        <v>10350</v>
      </c>
      <c r="F79" s="24">
        <f>SUM(A79:E79)</f>
        <v>6495378.5</v>
      </c>
      <c r="H79" s="24">
        <f>F79+G79</f>
        <v>6495378.5</v>
      </c>
      <c r="I79" s="28" t="s">
        <v>114</v>
      </c>
      <c r="J79" s="29" t="s">
        <v>115</v>
      </c>
      <c r="K79" s="24"/>
      <c r="L79" s="24"/>
      <c r="M79" s="24"/>
      <c r="N79" s="24"/>
      <c r="O79" s="24"/>
      <c r="P79" s="24"/>
      <c r="R79" s="24"/>
    </row>
    <row r="80" spans="1:18" ht="23.25">
      <c r="A80" s="24">
        <v>4317446.5999999996</v>
      </c>
      <c r="B80" s="24">
        <v>130830</v>
      </c>
      <c r="C80" s="24">
        <v>1182647.7</v>
      </c>
      <c r="D80" s="24">
        <v>421012.9</v>
      </c>
      <c r="E80" s="24">
        <v>10350</v>
      </c>
      <c r="F80" s="24">
        <f t="shared" ref="F80:F82" si="34">SUM(A80:E80)</f>
        <v>6062287.2000000002</v>
      </c>
      <c r="G80" s="24"/>
      <c r="H80" s="24">
        <f>F80+G80</f>
        <v>6062287.2000000002</v>
      </c>
      <c r="I80" s="28" t="s">
        <v>71</v>
      </c>
      <c r="J80" s="29" t="s">
        <v>74</v>
      </c>
      <c r="K80" s="24"/>
      <c r="L80" s="24"/>
      <c r="M80" s="24"/>
      <c r="N80" s="24"/>
      <c r="O80" s="24"/>
      <c r="P80" s="24"/>
      <c r="R80" s="24"/>
    </row>
    <row r="81" spans="1:19" ht="23.25">
      <c r="A81" s="24">
        <v>2925045.3</v>
      </c>
      <c r="B81" s="24">
        <v>32488.9</v>
      </c>
      <c r="C81" s="24">
        <v>165209.79999999999</v>
      </c>
      <c r="D81" s="24">
        <v>453688.1</v>
      </c>
      <c r="E81" s="24">
        <v>11806.4</v>
      </c>
      <c r="F81" s="24">
        <f t="shared" si="34"/>
        <v>3588238.4999999995</v>
      </c>
      <c r="G81" s="24"/>
      <c r="H81" s="24">
        <f t="shared" ref="H81:H82" si="35">F81+G81</f>
        <v>3588238.4999999995</v>
      </c>
      <c r="I81" s="28" t="s">
        <v>110</v>
      </c>
      <c r="J81" s="29" t="s">
        <v>111</v>
      </c>
      <c r="K81" s="24"/>
      <c r="L81" s="24"/>
      <c r="M81" s="24"/>
      <c r="N81" s="24"/>
      <c r="O81" s="24"/>
      <c r="P81" s="24"/>
      <c r="R81" s="24"/>
    </row>
    <row r="82" spans="1:19" ht="34.5">
      <c r="A82" s="24">
        <v>449008.6</v>
      </c>
      <c r="B82" s="24">
        <v>0</v>
      </c>
      <c r="C82" s="24">
        <v>-15917.3</v>
      </c>
      <c r="D82" s="24">
        <v>0</v>
      </c>
      <c r="E82" s="24">
        <v>0</v>
      </c>
      <c r="F82" s="24">
        <f t="shared" si="34"/>
        <v>433091.3</v>
      </c>
      <c r="G82" s="24"/>
      <c r="H82" s="24">
        <f t="shared" si="35"/>
        <v>433091.3</v>
      </c>
      <c r="I82" s="28" t="s">
        <v>116</v>
      </c>
      <c r="J82" s="29" t="s">
        <v>75</v>
      </c>
      <c r="K82" s="24"/>
      <c r="L82" s="24"/>
      <c r="M82" s="24"/>
      <c r="N82" s="24"/>
      <c r="O82" s="24"/>
      <c r="P82" s="24"/>
      <c r="R82" s="24"/>
    </row>
    <row r="83" spans="1:19" ht="23.25">
      <c r="F83" s="24"/>
      <c r="G83" s="24"/>
      <c r="H83" s="24"/>
      <c r="I83" s="28" t="s">
        <v>69</v>
      </c>
      <c r="J83" s="29" t="s">
        <v>117</v>
      </c>
      <c r="K83" s="24">
        <v>4068.6</v>
      </c>
      <c r="L83" s="24">
        <v>0</v>
      </c>
      <c r="M83" s="24">
        <v>926.6</v>
      </c>
      <c r="N83" s="24">
        <v>0</v>
      </c>
      <c r="O83" s="24">
        <v>0</v>
      </c>
      <c r="P83" s="24">
        <f>SUM(K83:O83)</f>
        <v>4995.2</v>
      </c>
      <c r="Q83" s="24">
        <v>305.3</v>
      </c>
      <c r="R83" s="24">
        <f>P83+Q83</f>
        <v>5300.5</v>
      </c>
    </row>
    <row r="84" spans="1:19" ht="23.25">
      <c r="I84" s="28" t="s">
        <v>70</v>
      </c>
      <c r="J84" s="29" t="s">
        <v>118</v>
      </c>
      <c r="K84" s="24">
        <v>300.8</v>
      </c>
      <c r="L84" s="24">
        <v>1.5</v>
      </c>
      <c r="M84" s="24">
        <v>3</v>
      </c>
      <c r="N84" s="24">
        <v>0</v>
      </c>
      <c r="O84" s="24">
        <v>0</v>
      </c>
      <c r="P84" s="24">
        <f>SUM(K84:O84)</f>
        <v>305.3</v>
      </c>
      <c r="Q84" s="24">
        <v>4995.2</v>
      </c>
      <c r="R84" s="24">
        <f>P84+Q84</f>
        <v>5300.5</v>
      </c>
      <c r="S84" s="5"/>
    </row>
    <row r="85" spans="1:19" ht="45.75">
      <c r="I85" s="28"/>
      <c r="J85" s="35" t="s">
        <v>119</v>
      </c>
      <c r="K85" s="24">
        <f>K78+K83-K84</f>
        <v>2534782.4999999986</v>
      </c>
      <c r="L85" s="24">
        <f t="shared" ref="L85:O85" si="36">L78+L83-L84</f>
        <v>556693.20000000007</v>
      </c>
      <c r="M85" s="24">
        <f t="shared" si="36"/>
        <v>5034761.9000000013</v>
      </c>
      <c r="N85" s="24">
        <f t="shared" si="36"/>
        <v>1323705.7999999989</v>
      </c>
      <c r="O85" s="24">
        <f t="shared" si="36"/>
        <v>-180951.49999999997</v>
      </c>
      <c r="P85" s="24">
        <f>SUM(K85:O85)</f>
        <v>9268991.8999999985</v>
      </c>
      <c r="R85" s="24">
        <f>P85+Q85</f>
        <v>9268991.8999999985</v>
      </c>
    </row>
    <row r="86" spans="1:19" s="6" customFormat="1" ht="23.25">
      <c r="A86" s="37">
        <f>K85-A79</f>
        <v>-2231672.7000000007</v>
      </c>
      <c r="B86" s="37">
        <f>L85-B79</f>
        <v>425863.20000000007</v>
      </c>
      <c r="C86" s="37">
        <f>M85-C79</f>
        <v>3868031.5000000014</v>
      </c>
      <c r="D86" s="37">
        <f>N85-D79</f>
        <v>902692.89999999886</v>
      </c>
      <c r="E86" s="37">
        <f>O85-E79</f>
        <v>-191301.49999999997</v>
      </c>
      <c r="F86" s="37">
        <f>SUM(A86:E86)-F22</f>
        <v>1496089.5000000014</v>
      </c>
      <c r="G86" s="37">
        <f>Q17-G14+Q45-G45+Q48-G48+Q54-G54+Q83-Q84</f>
        <v>-1496089.5000000002</v>
      </c>
      <c r="H86" s="37">
        <f>F86+G86</f>
        <v>0</v>
      </c>
      <c r="I86" s="38" t="s">
        <v>73</v>
      </c>
      <c r="J86" s="39" t="s">
        <v>76</v>
      </c>
      <c r="K86" s="51"/>
      <c r="L86" s="51"/>
      <c r="M86" s="51"/>
      <c r="N86" s="51"/>
      <c r="O86" s="51"/>
      <c r="P86" s="51"/>
      <c r="Q86" s="41"/>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8.xml><?xml version="1.0" encoding="utf-8"?>
<worksheet xmlns="http://schemas.openxmlformats.org/spreadsheetml/2006/main" xmlns:r="http://schemas.openxmlformats.org/officeDocument/2006/relationships">
  <sheetPr>
    <pageSetUpPr fitToPage="1"/>
  </sheetPr>
  <dimension ref="A1:T96"/>
  <sheetViews>
    <sheetView workbookViewId="0">
      <pane ySplit="4" topLeftCell="A83" activePane="bottomLeft" state="frozen"/>
      <selection pane="bottomLeft" activeCell="A90" sqref="A90"/>
    </sheetView>
  </sheetViews>
  <sheetFormatPr defaultRowHeight="15"/>
  <cols>
    <col min="1" max="1" width="12.1406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3.8554687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146</v>
      </c>
    </row>
    <row r="3" spans="1:19" ht="47.25" customHeight="1">
      <c r="A3" s="23" t="s">
        <v>5</v>
      </c>
      <c r="B3" s="23" t="s">
        <v>6</v>
      </c>
      <c r="C3" s="23" t="s">
        <v>7</v>
      </c>
      <c r="D3" s="23" t="s">
        <v>8</v>
      </c>
      <c r="E3" s="23" t="s">
        <v>109</v>
      </c>
      <c r="F3" s="23" t="s">
        <v>122</v>
      </c>
      <c r="G3" s="23" t="s">
        <v>92</v>
      </c>
      <c r="H3" s="92" t="s">
        <v>104</v>
      </c>
      <c r="I3" s="92" t="s">
        <v>120</v>
      </c>
      <c r="J3" s="92"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3"/>
      <c r="J4" s="93"/>
      <c r="K4" s="23" t="s">
        <v>9</v>
      </c>
      <c r="L4" s="23" t="s">
        <v>10</v>
      </c>
      <c r="M4" s="23" t="s">
        <v>11</v>
      </c>
      <c r="N4" s="23" t="s">
        <v>12</v>
      </c>
      <c r="O4" s="23" t="s">
        <v>13</v>
      </c>
      <c r="P4" s="23" t="s">
        <v>14</v>
      </c>
      <c r="Q4" s="23" t="s">
        <v>93</v>
      </c>
      <c r="R4" s="93"/>
    </row>
    <row r="5" spans="1:19">
      <c r="A5" s="100" t="s">
        <v>91</v>
      </c>
      <c r="B5" s="101"/>
      <c r="C5" s="101"/>
      <c r="D5" s="101"/>
      <c r="E5" s="101"/>
      <c r="F5" s="101"/>
      <c r="G5" s="101"/>
      <c r="H5" s="101"/>
      <c r="I5" s="101"/>
      <c r="J5" s="101"/>
      <c r="K5" s="101"/>
      <c r="L5" s="101"/>
      <c r="M5" s="101"/>
      <c r="N5" s="101"/>
      <c r="O5" s="101"/>
      <c r="P5" s="101"/>
      <c r="Q5" s="101"/>
      <c r="R5" s="102"/>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26565909.300000001</v>
      </c>
      <c r="L7" s="24">
        <f t="shared" ref="L7:O7" si="0">L27</f>
        <v>1054453.3999999999</v>
      </c>
      <c r="M7" s="24">
        <f t="shared" si="0"/>
        <v>2404777.1</v>
      </c>
      <c r="N7" s="24">
        <f t="shared" si="0"/>
        <v>6173246.2999999998</v>
      </c>
      <c r="O7" s="24">
        <f t="shared" si="0"/>
        <v>159326.9</v>
      </c>
      <c r="P7" s="24">
        <f>SUM(K7:O7)</f>
        <v>36357713</v>
      </c>
      <c r="Q7" s="24"/>
      <c r="R7" s="24">
        <f>P7+Q7</f>
        <v>36357713</v>
      </c>
      <c r="S7" s="5"/>
    </row>
    <row r="8" spans="1:19">
      <c r="A8" s="24">
        <f t="shared" ref="A8:F8" si="1">A28</f>
        <v>11192335.199999999</v>
      </c>
      <c r="B8" s="24">
        <f t="shared" si="1"/>
        <v>262053.9</v>
      </c>
      <c r="C8" s="24">
        <f t="shared" si="1"/>
        <v>1391257.6000000001</v>
      </c>
      <c r="D8" s="24">
        <f t="shared" si="1"/>
        <v>2353332</v>
      </c>
      <c r="E8" s="24">
        <f t="shared" si="1"/>
        <v>42843.3</v>
      </c>
      <c r="F8" s="24">
        <f t="shared" si="1"/>
        <v>15708681.4</v>
      </c>
      <c r="G8" s="24"/>
      <c r="H8" s="24">
        <f t="shared" ref="H8:H16" si="2">F8+G8</f>
        <v>15708681.4</v>
      </c>
      <c r="I8" s="25" t="s">
        <v>29</v>
      </c>
      <c r="J8" s="26" t="s">
        <v>3</v>
      </c>
      <c r="K8" s="24"/>
      <c r="L8" s="24"/>
      <c r="M8" s="24"/>
      <c r="N8" s="24"/>
      <c r="O8" s="24"/>
      <c r="P8" s="24"/>
      <c r="Q8" s="24"/>
      <c r="R8" s="24"/>
      <c r="S8" s="5"/>
    </row>
    <row r="9" spans="1:19" ht="23.25">
      <c r="A9" s="24"/>
      <c r="B9" s="24"/>
      <c r="C9" s="24">
        <f t="shared" ref="C9:E9" si="3">C10+C11</f>
        <v>2358768.9</v>
      </c>
      <c r="D9" s="24">
        <f t="shared" si="3"/>
        <v>9721099.5999999996</v>
      </c>
      <c r="E9" s="24">
        <f t="shared" si="3"/>
        <v>178887.2</v>
      </c>
      <c r="F9" s="24">
        <f t="shared" ref="F9:F13" si="4">SUM(A9:E9)</f>
        <v>12258755.699999999</v>
      </c>
      <c r="G9" s="24"/>
      <c r="H9" s="24">
        <f t="shared" si="2"/>
        <v>12258755.699999999</v>
      </c>
      <c r="I9" s="25" t="s">
        <v>64</v>
      </c>
      <c r="J9" s="26" t="s">
        <v>67</v>
      </c>
      <c r="K9" s="24"/>
      <c r="L9" s="24"/>
      <c r="M9" s="24"/>
      <c r="N9" s="24"/>
      <c r="O9" s="24"/>
      <c r="P9" s="24"/>
      <c r="Q9" s="24"/>
      <c r="R9" s="24"/>
    </row>
    <row r="10" spans="1:19" ht="25.5" customHeight="1">
      <c r="A10" s="24"/>
      <c r="B10" s="24"/>
      <c r="C10" s="24">
        <v>1233332.3999999999</v>
      </c>
      <c r="D10" s="24">
        <v>9721099.5999999996</v>
      </c>
      <c r="E10" s="24">
        <v>178887.2</v>
      </c>
      <c r="F10" s="24">
        <f t="shared" si="4"/>
        <v>11133319.199999999</v>
      </c>
      <c r="G10" s="24"/>
      <c r="H10" s="24">
        <f t="shared" si="2"/>
        <v>11133319.199999999</v>
      </c>
      <c r="I10" s="25"/>
      <c r="J10" s="26" t="s">
        <v>97</v>
      </c>
      <c r="K10" s="24"/>
      <c r="L10" s="24"/>
      <c r="M10" s="24"/>
      <c r="N10" s="24"/>
      <c r="O10" s="24"/>
      <c r="P10" s="24"/>
      <c r="Q10" s="24"/>
      <c r="R10" s="24"/>
    </row>
    <row r="11" spans="1:19" ht="23.25">
      <c r="A11" s="24"/>
      <c r="B11" s="24"/>
      <c r="C11" s="24">
        <v>1125436.5</v>
      </c>
      <c r="D11" s="24"/>
      <c r="E11" s="24"/>
      <c r="F11" s="24">
        <f t="shared" si="4"/>
        <v>1125436.5</v>
      </c>
      <c r="G11" s="24"/>
      <c r="H11" s="24">
        <f t="shared" si="2"/>
        <v>1125436.5</v>
      </c>
      <c r="I11" s="25"/>
      <c r="J11" s="26" t="s">
        <v>98</v>
      </c>
      <c r="K11" s="24"/>
      <c r="L11" s="24"/>
      <c r="M11" s="24"/>
      <c r="N11" s="24"/>
      <c r="O11" s="24"/>
      <c r="P11" s="24"/>
      <c r="Q11" s="24"/>
      <c r="R11" s="24"/>
    </row>
    <row r="12" spans="1:19" ht="23.25">
      <c r="A12" s="24">
        <f>A82</f>
        <v>3697324.1</v>
      </c>
      <c r="B12" s="24">
        <f>B82</f>
        <v>131848.6</v>
      </c>
      <c r="C12" s="24">
        <f>C82</f>
        <v>1134296.2</v>
      </c>
      <c r="D12" s="24">
        <f>D82</f>
        <v>335655.1</v>
      </c>
      <c r="E12" s="24">
        <f>E82</f>
        <v>8012.6</v>
      </c>
      <c r="F12" s="24">
        <f t="shared" si="4"/>
        <v>5307136.5999999996</v>
      </c>
      <c r="G12" s="24"/>
      <c r="H12" s="24">
        <f t="shared" si="2"/>
        <v>5307136.5999999996</v>
      </c>
      <c r="I12" s="25" t="s">
        <v>71</v>
      </c>
      <c r="J12" s="26" t="s">
        <v>74</v>
      </c>
      <c r="K12" s="24"/>
      <c r="L12" s="24"/>
      <c r="M12" s="24"/>
      <c r="N12" s="24"/>
      <c r="O12" s="24"/>
      <c r="P12" s="24"/>
      <c r="Q12" s="24"/>
      <c r="R12" s="24"/>
    </row>
    <row r="13" spans="1:19" ht="34.5">
      <c r="A13" s="24">
        <f>A84</f>
        <v>251784.7</v>
      </c>
      <c r="B13" s="24">
        <f>B84</f>
        <v>0</v>
      </c>
      <c r="C13" s="24">
        <f>C84</f>
        <v>-23550.400000000001</v>
      </c>
      <c r="D13" s="24">
        <f>D84</f>
        <v>0</v>
      </c>
      <c r="E13" s="24">
        <f>E84</f>
        <v>0</v>
      </c>
      <c r="F13" s="24">
        <f t="shared" si="4"/>
        <v>228234.30000000002</v>
      </c>
      <c r="G13" s="24"/>
      <c r="H13" s="24">
        <f t="shared" si="2"/>
        <v>228234.30000000002</v>
      </c>
      <c r="I13" s="25" t="s">
        <v>72</v>
      </c>
      <c r="J13" s="26" t="s">
        <v>75</v>
      </c>
      <c r="K13" s="24"/>
      <c r="L13" s="24"/>
      <c r="M13" s="24"/>
      <c r="N13" s="24"/>
      <c r="O13" s="24"/>
      <c r="P13" s="24"/>
      <c r="Q13" s="24"/>
      <c r="R13" s="24"/>
    </row>
    <row r="14" spans="1:19">
      <c r="A14" s="24"/>
      <c r="B14" s="24"/>
      <c r="C14" s="24"/>
      <c r="D14" s="24"/>
      <c r="E14" s="24"/>
      <c r="F14" s="24"/>
      <c r="G14" s="24">
        <f>SUM(G15:G16)</f>
        <v>9652096.5</v>
      </c>
      <c r="H14" s="24">
        <f t="shared" si="2"/>
        <v>9652096.5</v>
      </c>
      <c r="I14" s="25" t="s">
        <v>82</v>
      </c>
      <c r="J14" s="26" t="s">
        <v>89</v>
      </c>
      <c r="K14" s="24"/>
      <c r="L14" s="24"/>
      <c r="M14" s="24"/>
      <c r="N14" s="24"/>
      <c r="O14" s="24"/>
      <c r="P14" s="24"/>
      <c r="Q14" s="24"/>
      <c r="R14" s="24"/>
    </row>
    <row r="15" spans="1:19">
      <c r="A15" s="24"/>
      <c r="B15" s="24"/>
      <c r="C15" s="24"/>
      <c r="D15" s="24"/>
      <c r="E15" s="24"/>
      <c r="F15" s="24"/>
      <c r="G15" s="24">
        <v>9045183.8000000007</v>
      </c>
      <c r="H15" s="24">
        <f t="shared" si="2"/>
        <v>9045183.8000000007</v>
      </c>
      <c r="I15" s="25" t="s">
        <v>83</v>
      </c>
      <c r="J15" s="26" t="s">
        <v>107</v>
      </c>
      <c r="K15" s="24"/>
      <c r="L15" s="24"/>
      <c r="M15" s="24"/>
      <c r="N15" s="24"/>
      <c r="O15" s="24"/>
      <c r="P15" s="24"/>
      <c r="Q15" s="24"/>
      <c r="R15" s="24"/>
    </row>
    <row r="16" spans="1:19">
      <c r="A16" s="24"/>
      <c r="B16" s="24"/>
      <c r="C16" s="24"/>
      <c r="D16" s="24"/>
      <c r="E16" s="24"/>
      <c r="F16" s="24"/>
      <c r="G16" s="24">
        <v>606912.69999999995</v>
      </c>
      <c r="H16" s="24">
        <f t="shared" si="2"/>
        <v>606912.69999999995</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6521549.5</v>
      </c>
      <c r="R17" s="24">
        <f>P17+Q17</f>
        <v>6521549.5</v>
      </c>
    </row>
    <row r="18" spans="1:18">
      <c r="A18" s="24"/>
      <c r="B18" s="24"/>
      <c r="C18" s="24"/>
      <c r="D18" s="24"/>
      <c r="E18" s="24"/>
      <c r="F18" s="24"/>
      <c r="G18" s="24"/>
      <c r="H18" s="24"/>
      <c r="I18" s="25" t="s">
        <v>80</v>
      </c>
      <c r="J18" s="26" t="s">
        <v>105</v>
      </c>
      <c r="K18" s="24"/>
      <c r="L18" s="24"/>
      <c r="M18" s="24"/>
      <c r="N18" s="24"/>
      <c r="O18" s="24"/>
      <c r="P18" s="24"/>
      <c r="Q18" s="24">
        <v>4846237.4000000004</v>
      </c>
      <c r="R18" s="24">
        <f>P18+Q18</f>
        <v>4846237.4000000004</v>
      </c>
    </row>
    <row r="19" spans="1:18">
      <c r="A19" s="24"/>
      <c r="B19" s="24"/>
      <c r="C19" s="24"/>
      <c r="D19" s="24"/>
      <c r="E19" s="24"/>
      <c r="F19" s="24"/>
      <c r="G19" s="24"/>
      <c r="H19" s="24"/>
      <c r="I19" s="25" t="s">
        <v>81</v>
      </c>
      <c r="J19" s="26" t="s">
        <v>106</v>
      </c>
      <c r="K19" s="24"/>
      <c r="L19" s="24"/>
      <c r="M19" s="24"/>
      <c r="N19" s="24"/>
      <c r="O19" s="24"/>
      <c r="P19" s="24"/>
      <c r="Q19" s="24">
        <v>1675312.1</v>
      </c>
      <c r="R19" s="24">
        <f>P19+Q19</f>
        <v>1675312.1</v>
      </c>
    </row>
    <row r="20" spans="1:18">
      <c r="A20" s="24"/>
      <c r="B20" s="24"/>
      <c r="C20" s="24"/>
      <c r="D20" s="24"/>
      <c r="E20" s="24"/>
      <c r="F20" s="24"/>
      <c r="G20" s="24"/>
      <c r="H20" s="24"/>
      <c r="I20" s="25" t="s">
        <v>77</v>
      </c>
      <c r="J20" s="26" t="s">
        <v>86</v>
      </c>
      <c r="K20" s="24"/>
      <c r="L20" s="24"/>
      <c r="M20" s="24"/>
      <c r="N20" s="24"/>
      <c r="O20" s="24"/>
      <c r="P20" s="24">
        <v>1226970.2</v>
      </c>
      <c r="Q20" s="24"/>
      <c r="R20" s="24">
        <f t="shared" ref="R20:R21" si="5">P20+Q20</f>
        <v>1226970.2</v>
      </c>
    </row>
    <row r="21" spans="1:18">
      <c r="A21" s="24"/>
      <c r="B21" s="24"/>
      <c r="C21" s="24"/>
      <c r="D21" s="24"/>
      <c r="E21" s="24"/>
      <c r="F21" s="24"/>
      <c r="G21" s="24"/>
      <c r="H21" s="24"/>
      <c r="I21" s="25" t="s">
        <v>78</v>
      </c>
      <c r="J21" s="26" t="s">
        <v>87</v>
      </c>
      <c r="K21" s="24"/>
      <c r="L21" s="24"/>
      <c r="M21" s="24"/>
      <c r="N21" s="24"/>
      <c r="O21" s="24"/>
      <c r="P21" s="24">
        <v>60484.800000000003</v>
      </c>
      <c r="Q21" s="24"/>
      <c r="R21" s="24">
        <f t="shared" si="5"/>
        <v>60484.800000000003</v>
      </c>
    </row>
    <row r="22" spans="1:18">
      <c r="A22" s="24"/>
      <c r="B22" s="24"/>
      <c r="C22" s="24"/>
      <c r="D22" s="24"/>
      <c r="E22" s="24"/>
      <c r="F22" s="24">
        <f>R7+R20-R21+R17-H8-H9-H12-H13-H14</f>
        <v>890843.40000000782</v>
      </c>
      <c r="G22" s="24"/>
      <c r="H22" s="24">
        <f t="shared" ref="H22" si="6">F22+G22</f>
        <v>890843.40000000782</v>
      </c>
      <c r="I22" s="25"/>
      <c r="J22" s="26" t="s">
        <v>90</v>
      </c>
      <c r="K22" s="24"/>
      <c r="L22" s="24"/>
      <c r="M22" s="24"/>
      <c r="N22" s="24"/>
      <c r="O22" s="24"/>
      <c r="P22" s="24"/>
      <c r="Q22" s="24"/>
      <c r="R22" s="24"/>
    </row>
    <row r="23" spans="1:18">
      <c r="A23" s="24"/>
      <c r="B23" s="24"/>
      <c r="C23" s="24"/>
      <c r="D23" s="24"/>
      <c r="E23" s="24"/>
      <c r="F23" s="30">
        <f>R7-H8+R20-R21</f>
        <v>21815517</v>
      </c>
      <c r="G23" s="30"/>
      <c r="H23" s="30">
        <f>F23</f>
        <v>21815517</v>
      </c>
      <c r="I23" s="25"/>
      <c r="J23" s="31" t="s">
        <v>129</v>
      </c>
      <c r="K23" s="24"/>
      <c r="L23" s="24"/>
      <c r="M23" s="24"/>
      <c r="N23" s="24"/>
      <c r="O23" s="24"/>
      <c r="P23" s="24"/>
      <c r="Q23" s="24"/>
      <c r="R23" s="24"/>
    </row>
    <row r="24" spans="1:18">
      <c r="A24" s="24"/>
      <c r="B24" s="24"/>
      <c r="C24" s="24"/>
      <c r="D24" s="24"/>
      <c r="E24" s="24"/>
      <c r="F24" s="30">
        <f>F23-H83</f>
        <v>18813810.699999999</v>
      </c>
      <c r="G24" s="30"/>
      <c r="H24" s="30">
        <f>F24</f>
        <v>18813810.699999999</v>
      </c>
      <c r="I24" s="25"/>
      <c r="J24" s="31" t="s">
        <v>130</v>
      </c>
      <c r="K24" s="24"/>
      <c r="L24" s="24"/>
      <c r="M24" s="24"/>
      <c r="N24" s="24"/>
      <c r="O24" s="24"/>
      <c r="P24" s="24"/>
      <c r="Q24" s="24"/>
      <c r="R24" s="24"/>
    </row>
    <row r="25" spans="1:18">
      <c r="A25" s="100" t="s">
        <v>0</v>
      </c>
      <c r="B25" s="101"/>
      <c r="C25" s="101"/>
      <c r="D25" s="101"/>
      <c r="E25" s="101"/>
      <c r="F25" s="101"/>
      <c r="G25" s="101"/>
      <c r="H25" s="101"/>
      <c r="I25" s="101"/>
      <c r="J25" s="101"/>
      <c r="K25" s="101"/>
      <c r="L25" s="101"/>
      <c r="M25" s="101"/>
      <c r="N25" s="101"/>
      <c r="O25" s="101"/>
      <c r="P25" s="101"/>
      <c r="Q25" s="101"/>
      <c r="R25" s="102"/>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26565909.300000001</v>
      </c>
      <c r="L27" s="24">
        <v>1054453.3999999999</v>
      </c>
      <c r="M27" s="24">
        <v>2404777.1</v>
      </c>
      <c r="N27" s="24">
        <v>6173246.2999999998</v>
      </c>
      <c r="O27" s="24">
        <v>159326.9</v>
      </c>
      <c r="P27" s="24">
        <f>SUM(K27:O27)</f>
        <v>36357713</v>
      </c>
      <c r="R27" s="24">
        <f>P27+Q27</f>
        <v>36357713</v>
      </c>
    </row>
    <row r="28" spans="1:18">
      <c r="A28" s="24">
        <v>11192335.199999999</v>
      </c>
      <c r="B28" s="24">
        <v>262053.9</v>
      </c>
      <c r="C28" s="24">
        <v>1391257.6000000001</v>
      </c>
      <c r="D28" s="24">
        <v>2353332</v>
      </c>
      <c r="E28" s="24">
        <v>42843.3</v>
      </c>
      <c r="F28" s="24">
        <f>SUM(A28:E28)+F29</f>
        <v>15708681.4</v>
      </c>
      <c r="G28" s="24"/>
      <c r="H28" s="24">
        <f>F28+G28</f>
        <v>15708681.4</v>
      </c>
      <c r="I28" s="28" t="s">
        <v>29</v>
      </c>
      <c r="J28" s="32" t="s">
        <v>3</v>
      </c>
    </row>
    <row r="29" spans="1:18">
      <c r="A29" s="24"/>
      <c r="B29" s="24"/>
      <c r="C29" s="24"/>
      <c r="D29" s="24"/>
      <c r="E29" s="24"/>
      <c r="F29" s="24">
        <v>466859.4</v>
      </c>
      <c r="G29" s="24"/>
      <c r="H29" s="24">
        <f>F29+G29</f>
        <v>466859.4</v>
      </c>
      <c r="I29" s="28"/>
      <c r="J29" s="32" t="s">
        <v>135</v>
      </c>
    </row>
    <row r="30" spans="1:18" ht="22.5">
      <c r="A30" s="30">
        <f t="shared" ref="A30:F30" si="7">K27-A28</f>
        <v>15373574.100000001</v>
      </c>
      <c r="B30" s="30">
        <f t="shared" si="7"/>
        <v>792399.49999999988</v>
      </c>
      <c r="C30" s="30">
        <f t="shared" si="7"/>
        <v>1013519.5</v>
      </c>
      <c r="D30" s="30">
        <f t="shared" si="7"/>
        <v>3819914.3</v>
      </c>
      <c r="E30" s="30">
        <f t="shared" si="7"/>
        <v>116483.59999999999</v>
      </c>
      <c r="F30" s="30">
        <f t="shared" si="7"/>
        <v>20649031.600000001</v>
      </c>
      <c r="H30" s="30">
        <f>F30+G30</f>
        <v>20649031.600000001</v>
      </c>
      <c r="I30" s="33" t="s">
        <v>20</v>
      </c>
      <c r="J30" s="34" t="s">
        <v>4</v>
      </c>
    </row>
    <row r="31" spans="1:18" ht="22.5">
      <c r="A31" s="30">
        <f>A30-A83</f>
        <v>13013954.800000001</v>
      </c>
      <c r="B31" s="30">
        <f t="shared" ref="B31:E31" si="8">B30-B83</f>
        <v>768511.39999999991</v>
      </c>
      <c r="C31" s="30">
        <f t="shared" si="8"/>
        <v>752351.9</v>
      </c>
      <c r="D31" s="30">
        <f t="shared" si="8"/>
        <v>3471955.8</v>
      </c>
      <c r="E31" s="30">
        <f t="shared" si="8"/>
        <v>107410.79999999999</v>
      </c>
      <c r="F31" s="30">
        <f>F30-F83</f>
        <v>17647325.300000001</v>
      </c>
      <c r="H31" s="30">
        <f>F31+G31</f>
        <v>17647325.300000001</v>
      </c>
      <c r="I31" s="33" t="s">
        <v>123</v>
      </c>
      <c r="J31" s="34" t="s">
        <v>128</v>
      </c>
    </row>
    <row r="32" spans="1:18">
      <c r="A32" s="100" t="s">
        <v>15</v>
      </c>
      <c r="B32" s="101"/>
      <c r="C32" s="101"/>
      <c r="D32" s="101"/>
      <c r="E32" s="101"/>
      <c r="F32" s="101"/>
      <c r="G32" s="101"/>
      <c r="H32" s="101"/>
      <c r="I32" s="101"/>
      <c r="J32" s="101"/>
      <c r="K32" s="101"/>
      <c r="L32" s="101"/>
      <c r="M32" s="101"/>
      <c r="N32" s="101"/>
      <c r="O32" s="101"/>
      <c r="P32" s="101"/>
      <c r="Q32" s="101"/>
      <c r="R32" s="102"/>
    </row>
    <row r="33" spans="1:20">
      <c r="A33" s="86" t="s">
        <v>2</v>
      </c>
      <c r="B33" s="86"/>
      <c r="C33" s="86"/>
      <c r="D33" s="86"/>
      <c r="E33" s="86"/>
      <c r="F33" s="86"/>
      <c r="G33" s="86"/>
      <c r="H33" s="86"/>
      <c r="I33" s="86"/>
      <c r="J33" s="90" t="s">
        <v>16</v>
      </c>
      <c r="K33" s="90"/>
      <c r="L33" s="90"/>
      <c r="M33" s="90"/>
      <c r="N33" s="90"/>
      <c r="O33" s="90"/>
      <c r="P33" s="90"/>
      <c r="Q33" s="90"/>
      <c r="R33" s="90"/>
    </row>
    <row r="34" spans="1:20" ht="25.5" customHeight="1">
      <c r="I34" s="28" t="s">
        <v>20</v>
      </c>
      <c r="J34" s="29" t="s">
        <v>4</v>
      </c>
      <c r="K34" s="24">
        <f>A30</f>
        <v>15373574.100000001</v>
      </c>
      <c r="L34" s="24">
        <f t="shared" ref="L34:O34" si="9">B30</f>
        <v>792399.49999999988</v>
      </c>
      <c r="M34" s="24">
        <f t="shared" si="9"/>
        <v>1013519.5</v>
      </c>
      <c r="N34" s="24">
        <f t="shared" si="9"/>
        <v>3819914.3</v>
      </c>
      <c r="O34" s="24">
        <f t="shared" si="9"/>
        <v>116483.59999999999</v>
      </c>
      <c r="P34" s="24">
        <f>F30</f>
        <v>20649031.600000001</v>
      </c>
      <c r="R34" s="24">
        <f>P34+Q34</f>
        <v>20649031.600000001</v>
      </c>
    </row>
    <row r="35" spans="1:20" ht="23.25">
      <c r="A35" s="24">
        <f>A36+A37</f>
        <v>5367257.6000000006</v>
      </c>
      <c r="B35" s="24">
        <f t="shared" ref="B35:E35" si="10">B36+B37</f>
        <v>238673.1</v>
      </c>
      <c r="C35" s="24">
        <f t="shared" si="10"/>
        <v>738374.8</v>
      </c>
      <c r="D35" s="24">
        <f t="shared" si="10"/>
        <v>1048009</v>
      </c>
      <c r="E35" s="24">
        <f t="shared" si="10"/>
        <v>100200.4</v>
      </c>
      <c r="F35" s="24">
        <f>SUM(A35:E35)</f>
        <v>7492514.9000000004</v>
      </c>
      <c r="G35" s="24"/>
      <c r="H35" s="24">
        <f>F35+G35</f>
        <v>7492514.9000000004</v>
      </c>
      <c r="I35" s="28" t="s">
        <v>21</v>
      </c>
      <c r="J35" s="29" t="s">
        <v>17</v>
      </c>
      <c r="K35" s="24"/>
      <c r="L35" s="24"/>
      <c r="M35" s="24"/>
      <c r="N35" s="24"/>
      <c r="O35" s="24"/>
      <c r="P35" s="24"/>
    </row>
    <row r="36" spans="1:20">
      <c r="A36" s="24">
        <v>4497761.9000000004</v>
      </c>
      <c r="B36" s="24">
        <v>206452.2</v>
      </c>
      <c r="C36" s="24">
        <v>657891.9</v>
      </c>
      <c r="D36" s="24">
        <v>1048009</v>
      </c>
      <c r="E36" s="24">
        <v>86272.5</v>
      </c>
      <c r="F36" s="24">
        <f t="shared" ref="F36:F40" si="11">SUM(A36:E36)</f>
        <v>6496387.5000000009</v>
      </c>
      <c r="H36" s="24">
        <f t="shared" ref="H36:H39" si="12">F36+G36</f>
        <v>6496387.5000000009</v>
      </c>
      <c r="I36" s="28" t="s">
        <v>22</v>
      </c>
      <c r="J36" s="29" t="s">
        <v>99</v>
      </c>
    </row>
    <row r="37" spans="1:20" ht="23.25">
      <c r="A37" s="24">
        <f>A38+A39</f>
        <v>869495.7</v>
      </c>
      <c r="B37" s="24">
        <f t="shared" ref="B37:E37" si="13">B38+B39</f>
        <v>32220.899999999998</v>
      </c>
      <c r="C37" s="24">
        <f t="shared" si="13"/>
        <v>80482.899999999994</v>
      </c>
      <c r="D37" s="24">
        <f t="shared" si="13"/>
        <v>0</v>
      </c>
      <c r="E37" s="24">
        <f t="shared" si="13"/>
        <v>13927.900000000001</v>
      </c>
      <c r="F37" s="24">
        <f t="shared" si="11"/>
        <v>996127.4</v>
      </c>
      <c r="H37" s="24">
        <f t="shared" si="12"/>
        <v>996127.4</v>
      </c>
      <c r="I37" s="28" t="s">
        <v>23</v>
      </c>
      <c r="J37" s="29" t="s">
        <v>100</v>
      </c>
      <c r="K37" s="24"/>
      <c r="L37" s="24"/>
      <c r="M37" s="24"/>
      <c r="N37" s="24"/>
      <c r="O37" s="24"/>
      <c r="P37" s="24"/>
    </row>
    <row r="38" spans="1:20" ht="23.25">
      <c r="A38" s="24">
        <v>456216.9</v>
      </c>
      <c r="B38" s="24">
        <v>20764.599999999999</v>
      </c>
      <c r="C38" s="24">
        <v>38395.5</v>
      </c>
      <c r="D38" s="24">
        <v>0</v>
      </c>
      <c r="E38" s="24">
        <v>9819.6</v>
      </c>
      <c r="F38" s="24">
        <f t="shared" si="11"/>
        <v>525196.6</v>
      </c>
      <c r="H38" s="24">
        <f t="shared" si="12"/>
        <v>525196.6</v>
      </c>
      <c r="I38" s="28" t="s">
        <v>24</v>
      </c>
      <c r="J38" s="29" t="s">
        <v>101</v>
      </c>
      <c r="S38" s="5"/>
    </row>
    <row r="39" spans="1:20" ht="23.25">
      <c r="A39" s="24">
        <v>413278.8</v>
      </c>
      <c r="B39" s="24">
        <v>11456.3</v>
      </c>
      <c r="C39" s="24">
        <v>42087.4</v>
      </c>
      <c r="D39" s="24">
        <v>0</v>
      </c>
      <c r="E39" s="24">
        <v>4108.3</v>
      </c>
      <c r="F39" s="24">
        <f t="shared" si="11"/>
        <v>470930.8</v>
      </c>
      <c r="H39" s="24">
        <f t="shared" si="12"/>
        <v>470930.8</v>
      </c>
      <c r="I39" s="28" t="s">
        <v>25</v>
      </c>
      <c r="J39" s="29" t="s">
        <v>102</v>
      </c>
    </row>
    <row r="40" spans="1:20" ht="23.25">
      <c r="A40" s="24">
        <v>262316.79999999999</v>
      </c>
      <c r="B40" s="24">
        <v>8207.2000000000007</v>
      </c>
      <c r="C40" s="24">
        <v>976.5</v>
      </c>
      <c r="D40" s="24">
        <v>12836.1</v>
      </c>
      <c r="E40" s="24">
        <v>621.6</v>
      </c>
      <c r="F40" s="24">
        <f t="shared" si="11"/>
        <v>284958.19999999995</v>
      </c>
      <c r="G40" s="24"/>
      <c r="H40" s="24">
        <f>F40+G40</f>
        <v>284958.19999999995</v>
      </c>
      <c r="I40" s="28" t="s">
        <v>26</v>
      </c>
      <c r="J40" s="29" t="s">
        <v>18</v>
      </c>
      <c r="S40" s="5"/>
    </row>
    <row r="41" spans="1:20" ht="23.25">
      <c r="A41" s="30">
        <f t="shared" ref="A41:F41" si="14">K34-A35-A40</f>
        <v>9743999.6999999993</v>
      </c>
      <c r="B41" s="30">
        <f t="shared" si="14"/>
        <v>545519.19999999995</v>
      </c>
      <c r="C41" s="30">
        <f t="shared" si="14"/>
        <v>274168.19999999995</v>
      </c>
      <c r="D41" s="30">
        <f t="shared" si="14"/>
        <v>2759069.1999999997</v>
      </c>
      <c r="E41" s="30">
        <f t="shared" si="14"/>
        <v>15661.599999999997</v>
      </c>
      <c r="F41" s="30">
        <f t="shared" si="14"/>
        <v>12871558.500000002</v>
      </c>
      <c r="G41" s="24"/>
      <c r="H41" s="30">
        <f>F41+G41</f>
        <v>12871558.500000002</v>
      </c>
      <c r="I41" s="33" t="s">
        <v>27</v>
      </c>
      <c r="J41" s="35" t="s">
        <v>19</v>
      </c>
      <c r="S41" s="5"/>
      <c r="T41" s="5"/>
    </row>
    <row r="42" spans="1:20" ht="23.25">
      <c r="A42" s="30">
        <f>A41-A83</f>
        <v>7384380.3999999994</v>
      </c>
      <c r="B42" s="30">
        <f t="shared" ref="B42:E42" si="15">B41-B83</f>
        <v>521631.1</v>
      </c>
      <c r="C42" s="30">
        <f t="shared" si="15"/>
        <v>13000.599999999948</v>
      </c>
      <c r="D42" s="30">
        <f t="shared" si="15"/>
        <v>2411110.6999999997</v>
      </c>
      <c r="E42" s="30">
        <f t="shared" si="15"/>
        <v>6588.7999999999975</v>
      </c>
      <c r="F42" s="30">
        <f>F41-F83</f>
        <v>9869852.200000003</v>
      </c>
      <c r="G42" s="24"/>
      <c r="H42" s="30">
        <f>F42+G42</f>
        <v>9869852.200000003</v>
      </c>
      <c r="I42" s="33" t="s">
        <v>124</v>
      </c>
      <c r="J42" s="35" t="s">
        <v>131</v>
      </c>
      <c r="S42" s="5"/>
      <c r="T42" s="5"/>
    </row>
    <row r="43" spans="1:20">
      <c r="A43" s="100" t="s">
        <v>30</v>
      </c>
      <c r="B43" s="101"/>
      <c r="C43" s="101"/>
      <c r="D43" s="101"/>
      <c r="E43" s="101"/>
      <c r="F43" s="101"/>
      <c r="G43" s="101"/>
      <c r="H43" s="101"/>
      <c r="I43" s="101"/>
      <c r="J43" s="101"/>
      <c r="K43" s="101"/>
      <c r="L43" s="101"/>
      <c r="M43" s="101"/>
      <c r="N43" s="101"/>
      <c r="O43" s="101"/>
      <c r="P43" s="101"/>
      <c r="Q43" s="101"/>
      <c r="R43" s="102"/>
    </row>
    <row r="44" spans="1:20">
      <c r="A44" s="86" t="s">
        <v>2</v>
      </c>
      <c r="B44" s="86"/>
      <c r="C44" s="86"/>
      <c r="D44" s="86"/>
      <c r="E44" s="86"/>
      <c r="F44" s="86"/>
      <c r="G44" s="86"/>
      <c r="H44" s="86"/>
      <c r="I44" s="86"/>
      <c r="J44" s="90" t="s">
        <v>16</v>
      </c>
      <c r="K44" s="90"/>
      <c r="L44" s="90"/>
      <c r="M44" s="90"/>
      <c r="N44" s="90"/>
      <c r="O44" s="90"/>
      <c r="P44" s="90"/>
      <c r="Q44" s="90"/>
      <c r="R44" s="90"/>
    </row>
    <row r="45" spans="1:20" ht="23.25">
      <c r="I45" s="28" t="s">
        <v>27</v>
      </c>
      <c r="J45" s="29" t="s">
        <v>19</v>
      </c>
      <c r="K45" s="24">
        <f>A41</f>
        <v>9743999.6999999993</v>
      </c>
      <c r="L45" s="24">
        <f t="shared" ref="L45:P45" si="16">B41</f>
        <v>545519.19999999995</v>
      </c>
      <c r="M45" s="24">
        <f t="shared" si="16"/>
        <v>274168.19999999995</v>
      </c>
      <c r="N45" s="24">
        <f t="shared" si="16"/>
        <v>2759069.1999999997</v>
      </c>
      <c r="O45" s="24">
        <f t="shared" si="16"/>
        <v>15661.599999999997</v>
      </c>
      <c r="P45" s="24">
        <f t="shared" si="16"/>
        <v>12871558.500000002</v>
      </c>
      <c r="R45" s="24">
        <f>P45+Q45</f>
        <v>12871558.500000002</v>
      </c>
    </row>
    <row r="46" spans="1:20">
      <c r="F46" s="24"/>
      <c r="G46" s="24">
        <v>679.1</v>
      </c>
      <c r="I46" s="28" t="s">
        <v>21</v>
      </c>
      <c r="J46" s="29" t="s">
        <v>35</v>
      </c>
      <c r="N46" s="24">
        <v>7285271.7000000002</v>
      </c>
      <c r="P46" s="24">
        <f>SUM(K46:O46)</f>
        <v>7285271.7000000002</v>
      </c>
      <c r="Q46" s="24">
        <v>207922.3</v>
      </c>
      <c r="R46" s="24">
        <f>P46+Q46</f>
        <v>7493194</v>
      </c>
    </row>
    <row r="47" spans="1:20" ht="25.5" customHeight="1">
      <c r="I47" s="28" t="s">
        <v>31</v>
      </c>
      <c r="J47" s="29" t="s">
        <v>36</v>
      </c>
      <c r="M47" s="24">
        <v>1511928.4</v>
      </c>
      <c r="P47" s="24">
        <f t="shared" ref="P47:P48" si="17">SUM(K47:O47)</f>
        <v>1511928.4</v>
      </c>
      <c r="R47" s="24">
        <f t="shared" ref="R47:R50" si="18">P47+Q47</f>
        <v>1511928.4</v>
      </c>
    </row>
    <row r="48" spans="1:20" ht="23.25">
      <c r="I48" s="28" t="s">
        <v>32</v>
      </c>
      <c r="J48" s="29" t="s">
        <v>37</v>
      </c>
      <c r="M48" s="24">
        <v>60484.800000000003</v>
      </c>
      <c r="P48" s="24">
        <f t="shared" si="17"/>
        <v>60484.800000000003</v>
      </c>
      <c r="R48" s="24">
        <f t="shared" si="18"/>
        <v>60484.800000000003</v>
      </c>
    </row>
    <row r="49" spans="1:20">
      <c r="A49" s="24">
        <v>3905808.6</v>
      </c>
      <c r="B49" s="24">
        <v>950479</v>
      </c>
      <c r="C49" s="24">
        <v>6152.9</v>
      </c>
      <c r="D49" s="24">
        <v>143904.70000000001</v>
      </c>
      <c r="E49" s="24">
        <v>1.6</v>
      </c>
      <c r="F49" s="24">
        <f>SUM(A49:E49)</f>
        <v>5006346.8</v>
      </c>
      <c r="G49" s="24">
        <v>397377.4</v>
      </c>
      <c r="H49" s="24">
        <f>F49+G49</f>
        <v>5403724.2000000002</v>
      </c>
      <c r="I49" s="28" t="s">
        <v>33</v>
      </c>
      <c r="J49" s="29" t="s">
        <v>103</v>
      </c>
      <c r="K49" s="24">
        <v>698274.7</v>
      </c>
      <c r="L49" s="24">
        <v>1187122.6000000001</v>
      </c>
      <c r="M49" s="24">
        <v>345754.9</v>
      </c>
      <c r="N49" s="24">
        <v>107448.5</v>
      </c>
      <c r="O49" s="24">
        <v>0</v>
      </c>
      <c r="P49" s="24">
        <f>SUM(K49:O49)</f>
        <v>2338600.7000000002</v>
      </c>
      <c r="Q49" s="24">
        <v>3044528.3</v>
      </c>
      <c r="R49" s="24">
        <f t="shared" si="18"/>
        <v>5383129</v>
      </c>
    </row>
    <row r="50" spans="1:20">
      <c r="A50" s="24"/>
      <c r="B50" s="24"/>
      <c r="C50" s="24"/>
      <c r="D50" s="24"/>
      <c r="E50" s="24"/>
      <c r="F50" s="24"/>
      <c r="G50" s="24"/>
      <c r="H50" s="24"/>
      <c r="I50" s="28"/>
      <c r="J50" s="32" t="s">
        <v>135</v>
      </c>
      <c r="K50" s="24"/>
      <c r="L50" s="24">
        <v>-446264.2</v>
      </c>
      <c r="M50" s="24"/>
      <c r="N50" s="24"/>
      <c r="O50" s="24"/>
      <c r="P50" s="24">
        <f>F29+L50</f>
        <v>20595.200000000012</v>
      </c>
      <c r="Q50" s="24"/>
      <c r="R50" s="24">
        <f t="shared" si="18"/>
        <v>20595.200000000012</v>
      </c>
    </row>
    <row r="51" spans="1:20" ht="15" customHeight="1">
      <c r="A51" s="30">
        <f>K45+K46+K47-K48+K49-A49</f>
        <v>6536465.7999999989</v>
      </c>
      <c r="B51" s="30">
        <f>L45+L46+L47-L48+L49+L50-B49</f>
        <v>335898.60000000009</v>
      </c>
      <c r="C51" s="30">
        <f>M45+M46+M47-M48+M49-C49</f>
        <v>2065213.7999999998</v>
      </c>
      <c r="D51" s="30">
        <f>N45+N46+N47-N48+N49-D49</f>
        <v>10007884.700000001</v>
      </c>
      <c r="E51" s="30">
        <f>O45+O46+O47-O48+O49-E49</f>
        <v>15659.999999999996</v>
      </c>
      <c r="F51" s="30">
        <f>SUM(A51:E51)</f>
        <v>18961122.899999999</v>
      </c>
      <c r="H51" s="30">
        <f>F51+G51</f>
        <v>18961122.899999999</v>
      </c>
      <c r="I51" s="33" t="s">
        <v>34</v>
      </c>
      <c r="J51" s="35" t="s">
        <v>38</v>
      </c>
    </row>
    <row r="52" spans="1:20">
      <c r="A52" s="30">
        <f>A51-A83</f>
        <v>4176846.4999999991</v>
      </c>
      <c r="B52" s="30">
        <f t="shared" ref="B52:E52" si="19">B51-B83</f>
        <v>312010.50000000012</v>
      </c>
      <c r="C52" s="30">
        <f t="shared" si="19"/>
        <v>1804046.1999999997</v>
      </c>
      <c r="D52" s="30">
        <f t="shared" si="19"/>
        <v>9659926.2000000011</v>
      </c>
      <c r="E52" s="30">
        <f t="shared" si="19"/>
        <v>6587.1999999999971</v>
      </c>
      <c r="F52" s="30">
        <f>SUM(A52:E52)</f>
        <v>15959416.6</v>
      </c>
      <c r="H52" s="30">
        <f>F52+G52</f>
        <v>15959416.6</v>
      </c>
      <c r="I52" s="33" t="s">
        <v>125</v>
      </c>
      <c r="J52" s="35" t="s">
        <v>132</v>
      </c>
    </row>
    <row r="53" spans="1:20" ht="15" customHeight="1">
      <c r="A53" s="103" t="s">
        <v>39</v>
      </c>
      <c r="B53" s="104"/>
      <c r="C53" s="104"/>
      <c r="D53" s="104"/>
      <c r="E53" s="104"/>
      <c r="F53" s="104"/>
      <c r="G53" s="104"/>
      <c r="H53" s="104"/>
      <c r="I53" s="104"/>
      <c r="J53" s="104"/>
      <c r="K53" s="104"/>
      <c r="L53" s="104"/>
      <c r="M53" s="104"/>
      <c r="N53" s="104"/>
      <c r="O53" s="104"/>
      <c r="P53" s="104"/>
      <c r="Q53" s="104"/>
      <c r="R53" s="105"/>
    </row>
    <row r="54" spans="1:20" ht="14.25" customHeight="1">
      <c r="A54" s="86" t="s">
        <v>2</v>
      </c>
      <c r="B54" s="86"/>
      <c r="C54" s="86"/>
      <c r="D54" s="86"/>
      <c r="E54" s="86"/>
      <c r="F54" s="86"/>
      <c r="G54" s="86"/>
      <c r="H54" s="86"/>
      <c r="I54" s="86"/>
      <c r="J54" s="90" t="s">
        <v>16</v>
      </c>
      <c r="K54" s="90"/>
      <c r="L54" s="90"/>
      <c r="M54" s="90"/>
      <c r="N54" s="90"/>
      <c r="O54" s="90"/>
      <c r="P54" s="90"/>
      <c r="Q54" s="90"/>
      <c r="R54" s="90"/>
    </row>
    <row r="55" spans="1:20">
      <c r="I55" s="28" t="s">
        <v>34</v>
      </c>
      <c r="J55" s="29" t="s">
        <v>38</v>
      </c>
      <c r="K55" s="24">
        <f>A51</f>
        <v>6536465.7999999989</v>
      </c>
      <c r="L55" s="24">
        <f t="shared" ref="L55:O55" si="20">B51</f>
        <v>335898.60000000009</v>
      </c>
      <c r="M55" s="24">
        <f t="shared" si="20"/>
        <v>2065213.7999999998</v>
      </c>
      <c r="N55" s="24">
        <f t="shared" si="20"/>
        <v>10007884.700000001</v>
      </c>
      <c r="O55" s="24">
        <f t="shared" si="20"/>
        <v>15659.999999999996</v>
      </c>
      <c r="P55" s="24">
        <f>SUM(K55:O55)</f>
        <v>18961122.899999999</v>
      </c>
      <c r="R55" s="24">
        <f>P55+Q55</f>
        <v>18961122.899999999</v>
      </c>
    </row>
    <row r="56" spans="1:20">
      <c r="A56" s="24">
        <f>A57+A58+A59+A60</f>
        <v>3549206.9</v>
      </c>
      <c r="B56" s="24">
        <f t="shared" ref="B56:E56" si="21">B57+B58+B59+B60</f>
        <v>55793.9</v>
      </c>
      <c r="C56" s="24">
        <f t="shared" si="21"/>
        <v>346400.30000000005</v>
      </c>
      <c r="D56" s="24">
        <f t="shared" si="21"/>
        <v>1311452.7</v>
      </c>
      <c r="E56" s="24">
        <f t="shared" si="21"/>
        <v>4108.3</v>
      </c>
      <c r="F56" s="24">
        <f>SUM(A56:E56)</f>
        <v>5266962.0999999996</v>
      </c>
      <c r="G56" s="24">
        <v>215132.7</v>
      </c>
      <c r="H56" s="24">
        <f>F56+G56</f>
        <v>5482094.7999999998</v>
      </c>
      <c r="I56" s="28"/>
      <c r="J56" s="29" t="s">
        <v>48</v>
      </c>
      <c r="K56" s="24">
        <f>K57+K58+K59+K60</f>
        <v>419729.3</v>
      </c>
      <c r="L56" s="24">
        <f t="shared" ref="L56:O56" si="22">L57+L58+L59+L60</f>
        <v>136965.20000000001</v>
      </c>
      <c r="M56" s="24">
        <v>3849420.7</v>
      </c>
      <c r="N56" s="24">
        <f t="shared" si="22"/>
        <v>784726.70000000007</v>
      </c>
      <c r="O56" s="24">
        <f t="shared" si="22"/>
        <v>4108.3</v>
      </c>
      <c r="P56" s="24">
        <f t="shared" ref="P56:P63" si="23">SUM(K56:O56)</f>
        <v>5194950.2</v>
      </c>
      <c r="Q56" s="24">
        <v>287144.59999999998</v>
      </c>
      <c r="R56" s="24">
        <f t="shared" ref="R56:R63" si="24">P56+Q56</f>
        <v>5482094.7999999998</v>
      </c>
      <c r="S56" s="5"/>
    </row>
    <row r="57" spans="1:20" ht="23.25">
      <c r="A57" s="24">
        <v>3088635.4</v>
      </c>
      <c r="B57" s="24">
        <v>6787.7</v>
      </c>
      <c r="C57" s="24"/>
      <c r="D57" s="24">
        <v>18982.7</v>
      </c>
      <c r="E57" s="24"/>
      <c r="F57" s="24">
        <f t="shared" ref="F57:F59" si="25">SUM(A57:E57)</f>
        <v>3114405.8000000003</v>
      </c>
      <c r="H57" s="24">
        <f t="shared" ref="H57:H59" si="26">F57+G57</f>
        <v>3114405.8000000003</v>
      </c>
      <c r="I57" s="28" t="s">
        <v>40</v>
      </c>
      <c r="J57" s="29" t="s">
        <v>49</v>
      </c>
      <c r="M57" s="24">
        <v>3114405.8</v>
      </c>
      <c r="P57" s="24">
        <f t="shared" si="23"/>
        <v>3114405.8</v>
      </c>
      <c r="R57" s="24">
        <f t="shared" si="24"/>
        <v>3114405.8</v>
      </c>
      <c r="S57" s="5"/>
      <c r="T57" s="5"/>
    </row>
    <row r="58" spans="1:20" ht="23.25">
      <c r="A58" s="24"/>
      <c r="B58" s="24"/>
      <c r="C58" s="24"/>
      <c r="D58" s="24">
        <v>996127.4</v>
      </c>
      <c r="E58" s="24"/>
      <c r="F58" s="24">
        <f t="shared" si="25"/>
        <v>996127.4</v>
      </c>
      <c r="H58" s="24">
        <f t="shared" si="26"/>
        <v>996127.4</v>
      </c>
      <c r="I58" s="28" t="s">
        <v>41</v>
      </c>
      <c r="J58" s="29" t="s">
        <v>50</v>
      </c>
      <c r="K58" s="24">
        <v>413278.8</v>
      </c>
      <c r="L58" s="24">
        <v>59671.4</v>
      </c>
      <c r="M58" s="24">
        <v>519068.9</v>
      </c>
      <c r="N58" s="24">
        <v>0</v>
      </c>
      <c r="O58" s="24">
        <v>4108.3</v>
      </c>
      <c r="P58" s="24">
        <f t="shared" si="23"/>
        <v>996127.40000000014</v>
      </c>
      <c r="R58" s="24">
        <f t="shared" si="24"/>
        <v>996127.40000000014</v>
      </c>
      <c r="T58" s="5"/>
    </row>
    <row r="59" spans="1:20" ht="34.5">
      <c r="A59" s="24">
        <v>413278.8</v>
      </c>
      <c r="B59" s="24">
        <v>28571.9</v>
      </c>
      <c r="C59" s="24">
        <v>92632.9</v>
      </c>
      <c r="D59" s="24">
        <v>0</v>
      </c>
      <c r="E59" s="24">
        <v>4108.3</v>
      </c>
      <c r="F59" s="24">
        <f t="shared" si="25"/>
        <v>538591.9</v>
      </c>
      <c r="H59" s="24">
        <f t="shared" si="26"/>
        <v>538591.9</v>
      </c>
      <c r="I59" s="28" t="s">
        <v>42</v>
      </c>
      <c r="J59" s="29" t="s">
        <v>51</v>
      </c>
      <c r="K59" s="50"/>
      <c r="N59" s="24">
        <v>538591.9</v>
      </c>
      <c r="P59" s="24">
        <f t="shared" si="23"/>
        <v>538591.9</v>
      </c>
      <c r="R59" s="24">
        <f t="shared" si="24"/>
        <v>538591.9</v>
      </c>
    </row>
    <row r="60" spans="1:20">
      <c r="A60" s="24">
        <v>47292.700000000004</v>
      </c>
      <c r="B60" s="24">
        <v>20434.300000000003</v>
      </c>
      <c r="C60" s="24">
        <v>253767.40000000002</v>
      </c>
      <c r="D60" s="24">
        <v>296342.59999999998</v>
      </c>
      <c r="E60" s="24">
        <v>0</v>
      </c>
      <c r="F60" s="24">
        <f>SUM(A60:E60)</f>
        <v>617837</v>
      </c>
      <c r="G60" s="24"/>
      <c r="H60" s="24">
        <f>F60+G60</f>
        <v>617837</v>
      </c>
      <c r="I60" s="28" t="s">
        <v>43</v>
      </c>
      <c r="J60" s="36" t="s">
        <v>52</v>
      </c>
      <c r="K60" s="24">
        <v>6450.5</v>
      </c>
      <c r="L60" s="24">
        <v>77293.800000000017</v>
      </c>
      <c r="M60" s="24">
        <v>183878.6</v>
      </c>
      <c r="N60" s="24">
        <v>246134.80000000002</v>
      </c>
      <c r="O60" s="24">
        <v>0</v>
      </c>
      <c r="P60" s="24">
        <f t="shared" si="23"/>
        <v>513757.70000000007</v>
      </c>
      <c r="R60" s="24">
        <f t="shared" si="24"/>
        <v>513757.70000000007</v>
      </c>
    </row>
    <row r="61" spans="1:20" ht="34.5">
      <c r="A61" s="24">
        <v>13970.4</v>
      </c>
      <c r="B61" s="24">
        <v>1151.7</v>
      </c>
      <c r="C61" s="24">
        <v>3186.2</v>
      </c>
      <c r="D61" s="24">
        <v>56858.3</v>
      </c>
      <c r="E61" s="24">
        <v>0</v>
      </c>
      <c r="F61" s="24">
        <f t="shared" ref="F61:F63" si="27">SUM(A61:E61)</f>
        <v>75166.600000000006</v>
      </c>
      <c r="H61" s="24">
        <f t="shared" ref="H61:H63" si="28">F61+G61</f>
        <v>75166.600000000006</v>
      </c>
      <c r="I61" s="28" t="s">
        <v>44</v>
      </c>
      <c r="J61" s="29" t="s">
        <v>53</v>
      </c>
      <c r="L61" s="24">
        <v>75166.600000000006</v>
      </c>
      <c r="P61" s="24">
        <f t="shared" si="23"/>
        <v>75166.600000000006</v>
      </c>
      <c r="R61" s="24">
        <f t="shared" si="24"/>
        <v>75166.600000000006</v>
      </c>
    </row>
    <row r="62" spans="1:20" ht="34.5">
      <c r="A62" s="24"/>
      <c r="B62" s="24">
        <v>16136.7</v>
      </c>
      <c r="C62" s="24"/>
      <c r="D62" s="24"/>
      <c r="E62" s="24"/>
      <c r="F62" s="24">
        <f t="shared" si="27"/>
        <v>16136.7</v>
      </c>
      <c r="H62" s="24">
        <f t="shared" si="28"/>
        <v>16136.7</v>
      </c>
      <c r="I62" s="28" t="s">
        <v>45</v>
      </c>
      <c r="J62" s="29" t="s">
        <v>54</v>
      </c>
      <c r="K62" s="24">
        <v>4326</v>
      </c>
      <c r="L62" s="24">
        <v>1543.6</v>
      </c>
      <c r="M62" s="24">
        <v>539.4</v>
      </c>
      <c r="N62" s="24">
        <v>11810.7</v>
      </c>
      <c r="O62" s="24">
        <v>0</v>
      </c>
      <c r="P62" s="24">
        <f t="shared" si="23"/>
        <v>18219.7</v>
      </c>
      <c r="R62" s="24">
        <f t="shared" si="24"/>
        <v>18219.7</v>
      </c>
    </row>
    <row r="63" spans="1:20">
      <c r="A63" s="24">
        <v>33322.300000000003</v>
      </c>
      <c r="B63" s="24">
        <v>3145.9</v>
      </c>
      <c r="C63" s="24">
        <v>250581.2</v>
      </c>
      <c r="D63" s="24">
        <v>239484.3</v>
      </c>
      <c r="E63" s="24"/>
      <c r="F63" s="24">
        <f t="shared" si="27"/>
        <v>526533.69999999995</v>
      </c>
      <c r="H63" s="24">
        <f t="shared" si="28"/>
        <v>526533.69999999995</v>
      </c>
      <c r="I63" s="28" t="s">
        <v>46</v>
      </c>
      <c r="J63" s="36" t="s">
        <v>55</v>
      </c>
      <c r="K63" s="24">
        <v>2124.5</v>
      </c>
      <c r="L63" s="24">
        <v>583.6</v>
      </c>
      <c r="M63" s="24">
        <v>183339.2</v>
      </c>
      <c r="N63" s="24">
        <v>234324.1</v>
      </c>
      <c r="O63" s="24">
        <v>0</v>
      </c>
      <c r="P63" s="24">
        <f t="shared" si="23"/>
        <v>420371.4</v>
      </c>
      <c r="R63" s="24">
        <f t="shared" si="24"/>
        <v>420371.4</v>
      </c>
    </row>
    <row r="64" spans="1:20" ht="23.25">
      <c r="A64" s="30">
        <f>K55+K56-A56</f>
        <v>3406988.1999999988</v>
      </c>
      <c r="B64" s="30">
        <f>L55+L56-B56</f>
        <v>417069.90000000008</v>
      </c>
      <c r="C64" s="30">
        <f>M55+M56-C56</f>
        <v>5568234.2000000002</v>
      </c>
      <c r="D64" s="30">
        <f>N55+N56-D56</f>
        <v>9481158.7000000011</v>
      </c>
      <c r="E64" s="30">
        <f>O55+O56-E56</f>
        <v>15659.999999999996</v>
      </c>
      <c r="F64" s="30">
        <f>SUM(A64:E64)</f>
        <v>18889111</v>
      </c>
      <c r="G64" s="24"/>
      <c r="H64" s="30">
        <f>F64+G64</f>
        <v>18889111</v>
      </c>
      <c r="I64" s="33" t="s">
        <v>47</v>
      </c>
      <c r="J64" s="35" t="s">
        <v>56</v>
      </c>
    </row>
    <row r="65" spans="1:19" ht="15" customHeight="1">
      <c r="A65" s="30">
        <f>A64-A83</f>
        <v>1047368.899999999</v>
      </c>
      <c r="B65" s="30">
        <f t="shared" ref="B65:E65" si="29">B64-B83</f>
        <v>393181.8000000001</v>
      </c>
      <c r="C65" s="30">
        <f t="shared" si="29"/>
        <v>5307066.6000000006</v>
      </c>
      <c r="D65" s="30">
        <f t="shared" si="29"/>
        <v>9133200.2000000011</v>
      </c>
      <c r="E65" s="30">
        <f t="shared" si="29"/>
        <v>6587.1999999999971</v>
      </c>
      <c r="F65" s="30">
        <f>SUM(A65:E65)</f>
        <v>15887404.699999999</v>
      </c>
      <c r="G65" s="24"/>
      <c r="H65" s="30">
        <f>F65+G65</f>
        <v>15887404.699999999</v>
      </c>
      <c r="I65" s="33" t="s">
        <v>126</v>
      </c>
      <c r="J65" s="35" t="s">
        <v>133</v>
      </c>
    </row>
    <row r="66" spans="1:19" ht="15" customHeight="1">
      <c r="A66" s="103" t="s">
        <v>57</v>
      </c>
      <c r="B66" s="104"/>
      <c r="C66" s="104"/>
      <c r="D66" s="104"/>
      <c r="E66" s="104"/>
      <c r="F66" s="104"/>
      <c r="G66" s="104"/>
      <c r="H66" s="104"/>
      <c r="I66" s="104"/>
      <c r="J66" s="104"/>
      <c r="K66" s="104"/>
      <c r="L66" s="104"/>
      <c r="M66" s="104"/>
      <c r="N66" s="104"/>
      <c r="O66" s="104"/>
      <c r="P66" s="104"/>
      <c r="Q66" s="104"/>
      <c r="R66" s="105"/>
      <c r="S66" s="5"/>
    </row>
    <row r="67" spans="1:19">
      <c r="A67" s="86" t="s">
        <v>2</v>
      </c>
      <c r="B67" s="86"/>
      <c r="C67" s="86"/>
      <c r="D67" s="86"/>
      <c r="E67" s="86"/>
      <c r="F67" s="86"/>
      <c r="G67" s="86"/>
      <c r="H67" s="86"/>
      <c r="I67" s="86"/>
      <c r="J67" s="90" t="s">
        <v>16</v>
      </c>
      <c r="K67" s="90"/>
      <c r="L67" s="90"/>
      <c r="M67" s="90"/>
      <c r="N67" s="90"/>
      <c r="O67" s="90"/>
      <c r="P67" s="90"/>
      <c r="Q67" s="90"/>
      <c r="R67" s="90"/>
    </row>
    <row r="68" spans="1:19" ht="15" customHeight="1">
      <c r="I68" s="28" t="s">
        <v>34</v>
      </c>
      <c r="J68" s="29" t="s">
        <v>56</v>
      </c>
      <c r="K68" s="24">
        <f>A64</f>
        <v>3406988.1999999988</v>
      </c>
      <c r="L68" s="24">
        <f t="shared" ref="L68:O68" si="30">B64</f>
        <v>417069.90000000008</v>
      </c>
      <c r="M68" s="24">
        <f t="shared" si="30"/>
        <v>5568234.2000000002</v>
      </c>
      <c r="N68" s="24">
        <f t="shared" si="30"/>
        <v>9481158.7000000011</v>
      </c>
      <c r="O68" s="24">
        <f t="shared" si="30"/>
        <v>15659.999999999996</v>
      </c>
      <c r="P68" s="24">
        <f>SUM(K68:O68)</f>
        <v>18889111</v>
      </c>
      <c r="R68" s="24">
        <f>P68+Q68</f>
        <v>18889111</v>
      </c>
    </row>
    <row r="69" spans="1:19" ht="24.75" customHeight="1">
      <c r="C69" s="24">
        <v>1233332.3999999999</v>
      </c>
      <c r="D69" s="24"/>
      <c r="E69" s="24">
        <v>178887.2</v>
      </c>
      <c r="F69" s="24">
        <f>SUM(A69:E69)</f>
        <v>1412219.5999999999</v>
      </c>
      <c r="G69" s="24"/>
      <c r="H69" s="24">
        <f>F69+G69</f>
        <v>1412219.5999999999</v>
      </c>
      <c r="I69" s="28" t="s">
        <v>58</v>
      </c>
      <c r="J69" s="29" t="s">
        <v>60</v>
      </c>
      <c r="N69" s="24">
        <v>1412219.6</v>
      </c>
    </row>
    <row r="70" spans="1:19" ht="15" customHeight="1">
      <c r="A70" s="30">
        <f>K68+K69-A69</f>
        <v>3406988.1999999988</v>
      </c>
      <c r="B70" s="30">
        <f>L68+L69-B69</f>
        <v>417069.90000000008</v>
      </c>
      <c r="C70" s="30">
        <f>M68+M69-C69</f>
        <v>4334901.8000000007</v>
      </c>
      <c r="D70" s="30">
        <f>N68+N69-D69</f>
        <v>10893378.300000001</v>
      </c>
      <c r="E70" s="30">
        <f>O68+O69-E69</f>
        <v>-163227.20000000001</v>
      </c>
      <c r="F70" s="30">
        <f>SUM(A70:E70)</f>
        <v>18889111</v>
      </c>
      <c r="G70" s="24"/>
      <c r="H70" s="24">
        <f>F70+G70</f>
        <v>18889111</v>
      </c>
      <c r="I70" s="33" t="s">
        <v>59</v>
      </c>
      <c r="J70" s="35" t="s">
        <v>61</v>
      </c>
    </row>
    <row r="71" spans="1:19" ht="15" customHeight="1">
      <c r="A71" s="103" t="s">
        <v>62</v>
      </c>
      <c r="B71" s="104"/>
      <c r="C71" s="104"/>
      <c r="D71" s="104"/>
      <c r="E71" s="104"/>
      <c r="F71" s="104"/>
      <c r="G71" s="104"/>
      <c r="H71" s="104"/>
      <c r="I71" s="104"/>
      <c r="J71" s="104"/>
      <c r="K71" s="104"/>
      <c r="L71" s="104"/>
      <c r="M71" s="104"/>
      <c r="N71" s="104"/>
      <c r="O71" s="104"/>
      <c r="P71" s="104"/>
      <c r="Q71" s="104"/>
      <c r="R71" s="105"/>
    </row>
    <row r="72" spans="1:19" ht="15" customHeight="1">
      <c r="A72" s="86" t="s">
        <v>2</v>
      </c>
      <c r="B72" s="86"/>
      <c r="C72" s="86"/>
      <c r="D72" s="86"/>
      <c r="E72" s="86"/>
      <c r="F72" s="86"/>
      <c r="G72" s="86"/>
      <c r="H72" s="86"/>
      <c r="I72" s="86"/>
      <c r="J72" s="90" t="s">
        <v>16</v>
      </c>
      <c r="K72" s="90"/>
      <c r="L72" s="90"/>
      <c r="M72" s="90"/>
      <c r="N72" s="90"/>
      <c r="O72" s="90"/>
      <c r="P72" s="90"/>
      <c r="Q72" s="90"/>
      <c r="R72" s="90"/>
    </row>
    <row r="73" spans="1:19" ht="23.25">
      <c r="I73" s="28" t="s">
        <v>47</v>
      </c>
      <c r="J73" s="29" t="s">
        <v>56</v>
      </c>
      <c r="K73" s="24">
        <f>A64</f>
        <v>3406988.1999999988</v>
      </c>
      <c r="L73" s="24">
        <f t="shared" ref="L73:O73" si="31">B64</f>
        <v>417069.90000000008</v>
      </c>
      <c r="M73" s="24">
        <f t="shared" si="31"/>
        <v>5568234.2000000002</v>
      </c>
      <c r="N73" s="24">
        <f t="shared" si="31"/>
        <v>9481158.7000000011</v>
      </c>
      <c r="O73" s="24">
        <f t="shared" si="31"/>
        <v>15659.999999999996</v>
      </c>
      <c r="P73" s="24">
        <f>SUM(K73:O73)</f>
        <v>18889111</v>
      </c>
      <c r="R73" s="24">
        <f>P73+Q73</f>
        <v>18889111</v>
      </c>
    </row>
    <row r="74" spans="1:19" ht="45.75">
      <c r="B74" s="24">
        <v>135561.60000000001</v>
      </c>
      <c r="F74" s="24">
        <f>SUM(A74:E74)</f>
        <v>135561.60000000001</v>
      </c>
      <c r="G74" s="24"/>
      <c r="H74" s="24">
        <f>F74+G74</f>
        <v>135561.60000000001</v>
      </c>
      <c r="I74" s="28" t="s">
        <v>63</v>
      </c>
      <c r="J74" s="29" t="s">
        <v>66</v>
      </c>
      <c r="N74" s="24">
        <v>135561.60000000001</v>
      </c>
      <c r="P74" s="24">
        <f t="shared" ref="P74" si="32">SUM(K74:O74)</f>
        <v>135561.60000000001</v>
      </c>
      <c r="R74" s="24">
        <f t="shared" ref="R74" si="33">P74+Q74</f>
        <v>135561.60000000001</v>
      </c>
    </row>
    <row r="75" spans="1:19" ht="23.25">
      <c r="C75" s="24">
        <v>2358768.9</v>
      </c>
      <c r="D75" s="24">
        <v>9721099.5999999996</v>
      </c>
      <c r="E75" s="24">
        <v>178887.2</v>
      </c>
      <c r="F75" s="24">
        <f>SUM(A75:E75)</f>
        <v>12258755.699999999</v>
      </c>
      <c r="G75" s="24"/>
      <c r="H75" s="24">
        <f>F75+G75</f>
        <v>12258755.699999999</v>
      </c>
      <c r="I75" s="28" t="s">
        <v>64</v>
      </c>
      <c r="J75" s="29" t="s">
        <v>67</v>
      </c>
      <c r="P75" s="24"/>
      <c r="R75" s="24"/>
    </row>
    <row r="76" spans="1:19">
      <c r="A76" s="30">
        <f>K73+K74-A74-A75</f>
        <v>3406988.1999999988</v>
      </c>
      <c r="B76" s="30">
        <f>L73+L74-B74-B75</f>
        <v>281508.30000000005</v>
      </c>
      <c r="C76" s="30">
        <f>M73+M74-C74-C75</f>
        <v>3209465.3000000003</v>
      </c>
      <c r="D76" s="30">
        <f>N73+N74-D74-D75</f>
        <v>-104379.29999999888</v>
      </c>
      <c r="E76" s="30">
        <f>O73+O74-E74-E75</f>
        <v>-163227.20000000001</v>
      </c>
      <c r="F76" s="30">
        <f>SUM(A76:E76)</f>
        <v>6630355.2999999998</v>
      </c>
      <c r="G76" s="24"/>
      <c r="H76" s="30">
        <f>F76+G76</f>
        <v>6630355.2999999998</v>
      </c>
      <c r="I76" s="28" t="s">
        <v>65</v>
      </c>
      <c r="J76" s="35" t="s">
        <v>68</v>
      </c>
    </row>
    <row r="77" spans="1:19">
      <c r="A77" s="30">
        <f>A76-A83</f>
        <v>1047368.899999999</v>
      </c>
      <c r="B77" s="30">
        <f t="shared" ref="B77:E77" si="34">B76-B83</f>
        <v>257620.20000000004</v>
      </c>
      <c r="C77" s="30">
        <f t="shared" si="34"/>
        <v>2948297.7</v>
      </c>
      <c r="D77" s="30">
        <f t="shared" si="34"/>
        <v>-452337.79999999888</v>
      </c>
      <c r="E77" s="30">
        <f t="shared" si="34"/>
        <v>-172300</v>
      </c>
      <c r="F77" s="30">
        <f>SUM(A77:E77)</f>
        <v>3628649</v>
      </c>
      <c r="G77" s="24"/>
      <c r="H77" s="30">
        <f>F77+G77</f>
        <v>3628649</v>
      </c>
      <c r="I77" s="33" t="s">
        <v>127</v>
      </c>
      <c r="J77" s="35" t="s">
        <v>134</v>
      </c>
    </row>
    <row r="78" spans="1:19" ht="15" customHeight="1">
      <c r="A78" s="103" t="s">
        <v>94</v>
      </c>
      <c r="B78" s="104"/>
      <c r="C78" s="104"/>
      <c r="D78" s="104"/>
      <c r="E78" s="104"/>
      <c r="F78" s="104"/>
      <c r="G78" s="104"/>
      <c r="H78" s="104"/>
      <c r="I78" s="104"/>
      <c r="J78" s="104"/>
      <c r="K78" s="104"/>
      <c r="L78" s="104"/>
      <c r="M78" s="104"/>
      <c r="N78" s="104"/>
      <c r="O78" s="104"/>
      <c r="P78" s="104"/>
      <c r="Q78" s="104"/>
      <c r="R78" s="105"/>
    </row>
    <row r="79" spans="1:19">
      <c r="A79" s="86" t="s">
        <v>96</v>
      </c>
      <c r="B79" s="86"/>
      <c r="C79" s="86"/>
      <c r="D79" s="86"/>
      <c r="E79" s="86"/>
      <c r="F79" s="86"/>
      <c r="G79" s="86"/>
      <c r="H79" s="86"/>
      <c r="I79" s="86"/>
      <c r="J79" s="90" t="s">
        <v>95</v>
      </c>
      <c r="K79" s="90"/>
      <c r="L79" s="90"/>
      <c r="M79" s="90"/>
      <c r="N79" s="90"/>
      <c r="O79" s="90"/>
      <c r="P79" s="90"/>
      <c r="Q79" s="90"/>
      <c r="R79" s="90"/>
    </row>
    <row r="80" spans="1:19">
      <c r="I80" s="28" t="s">
        <v>65</v>
      </c>
      <c r="J80" s="29" t="s">
        <v>68</v>
      </c>
      <c r="K80" s="24">
        <f>A76</f>
        <v>3406988.1999999988</v>
      </c>
      <c r="L80" s="24">
        <f t="shared" ref="L80:O80" si="35">B76</f>
        <v>281508.30000000005</v>
      </c>
      <c r="M80" s="24">
        <f t="shared" si="35"/>
        <v>3209465.3000000003</v>
      </c>
      <c r="N80" s="24">
        <f t="shared" si="35"/>
        <v>-104379.29999999888</v>
      </c>
      <c r="O80" s="24">
        <f t="shared" si="35"/>
        <v>-163227.20000000001</v>
      </c>
      <c r="P80" s="24">
        <f>SUM(K80:O80)</f>
        <v>6630355.2999999998</v>
      </c>
      <c r="R80" s="24">
        <f>P80+Q80</f>
        <v>6630355.2999999998</v>
      </c>
    </row>
    <row r="81" spans="1:19">
      <c r="A81" s="24">
        <f>A82+A84</f>
        <v>3949108.8000000003</v>
      </c>
      <c r="B81" s="24">
        <f t="shared" ref="B81:E81" si="36">B82+B84</f>
        <v>131848.6</v>
      </c>
      <c r="C81" s="24">
        <f t="shared" si="36"/>
        <v>1110745.8</v>
      </c>
      <c r="D81" s="24">
        <f t="shared" si="36"/>
        <v>335655.1</v>
      </c>
      <c r="E81" s="24">
        <f t="shared" si="36"/>
        <v>8012.6</v>
      </c>
      <c r="F81" s="24">
        <f>SUM(A81:E81)</f>
        <v>5535370.8999999994</v>
      </c>
      <c r="H81" s="24">
        <f>F81+G81</f>
        <v>5535370.8999999994</v>
      </c>
      <c r="I81" s="28" t="s">
        <v>114</v>
      </c>
      <c r="J81" s="29" t="s">
        <v>115</v>
      </c>
      <c r="K81" s="24"/>
      <c r="L81" s="24"/>
      <c r="M81" s="24"/>
      <c r="N81" s="24"/>
      <c r="O81" s="24"/>
      <c r="P81" s="24"/>
      <c r="R81" s="24"/>
    </row>
    <row r="82" spans="1:19" ht="23.25">
      <c r="A82" s="24">
        <v>3697324.1</v>
      </c>
      <c r="B82" s="24">
        <v>131848.6</v>
      </c>
      <c r="C82" s="24">
        <v>1134296.2</v>
      </c>
      <c r="D82" s="24">
        <v>335655.1</v>
      </c>
      <c r="E82" s="24">
        <v>8012.6</v>
      </c>
      <c r="F82" s="24">
        <f t="shared" ref="F82:F84" si="37">SUM(A82:E82)</f>
        <v>5307136.5999999996</v>
      </c>
      <c r="G82" s="24"/>
      <c r="H82" s="24">
        <f>F82+G82</f>
        <v>5307136.5999999996</v>
      </c>
      <c r="I82" s="28" t="s">
        <v>71</v>
      </c>
      <c r="J82" s="29" t="s">
        <v>74</v>
      </c>
      <c r="K82" s="24"/>
      <c r="L82" s="24"/>
      <c r="M82" s="24"/>
      <c r="N82" s="24"/>
      <c r="O82" s="24"/>
      <c r="P82" s="24"/>
      <c r="R82" s="24"/>
    </row>
    <row r="83" spans="1:19" ht="23.25">
      <c r="A83" s="24">
        <v>2359619.2999999998</v>
      </c>
      <c r="B83" s="24">
        <v>23888.1</v>
      </c>
      <c r="C83" s="24">
        <v>261167.6</v>
      </c>
      <c r="D83" s="24">
        <v>347958.5</v>
      </c>
      <c r="E83" s="24">
        <v>9072.7999999999993</v>
      </c>
      <c r="F83" s="24">
        <f t="shared" si="37"/>
        <v>3001706.3</v>
      </c>
      <c r="G83" s="24"/>
      <c r="H83" s="24">
        <f t="shared" ref="H83:H84" si="38">F83+G83</f>
        <v>3001706.3</v>
      </c>
      <c r="I83" s="28" t="s">
        <v>110</v>
      </c>
      <c r="J83" s="29" t="s">
        <v>111</v>
      </c>
      <c r="K83" s="24"/>
      <c r="L83" s="24"/>
      <c r="M83" s="24"/>
      <c r="N83" s="24"/>
      <c r="O83" s="24"/>
      <c r="P83" s="24"/>
      <c r="R83" s="24"/>
    </row>
    <row r="84" spans="1:19" ht="34.5">
      <c r="A84" s="24">
        <v>251784.7</v>
      </c>
      <c r="B84" s="24">
        <v>0</v>
      </c>
      <c r="C84" s="24">
        <v>-23550.400000000001</v>
      </c>
      <c r="D84" s="24">
        <v>0</v>
      </c>
      <c r="E84" s="24">
        <v>0</v>
      </c>
      <c r="F84" s="24">
        <f t="shared" si="37"/>
        <v>228234.30000000002</v>
      </c>
      <c r="G84" s="24"/>
      <c r="H84" s="24">
        <f t="shared" si="38"/>
        <v>228234.30000000002</v>
      </c>
      <c r="I84" s="28" t="s">
        <v>116</v>
      </c>
      <c r="J84" s="29" t="s">
        <v>75</v>
      </c>
      <c r="K84" s="24"/>
      <c r="L84" s="24"/>
      <c r="M84" s="24"/>
      <c r="N84" s="24"/>
      <c r="O84" s="24"/>
      <c r="P84" s="24"/>
      <c r="R84" s="24"/>
    </row>
    <row r="85" spans="1:19" ht="23.25">
      <c r="F85" s="24"/>
      <c r="G85" s="24"/>
      <c r="H85" s="24"/>
      <c r="I85" s="28" t="s">
        <v>69</v>
      </c>
      <c r="J85" s="29" t="s">
        <v>117</v>
      </c>
      <c r="K85" s="24">
        <v>12835</v>
      </c>
      <c r="L85" s="24">
        <v>1152089</v>
      </c>
      <c r="M85" s="24">
        <v>58355.5</v>
      </c>
      <c r="N85" s="24">
        <v>0</v>
      </c>
      <c r="O85" s="24">
        <v>0</v>
      </c>
      <c r="P85" s="24">
        <f>SUM(K85:O85)</f>
        <v>1223279.5</v>
      </c>
      <c r="Q85" s="24">
        <v>761.8</v>
      </c>
      <c r="R85" s="24">
        <f>P85+Q85</f>
        <v>1224041.3</v>
      </c>
    </row>
    <row r="86" spans="1:19" ht="23.25">
      <c r="I86" s="28" t="s">
        <v>70</v>
      </c>
      <c r="J86" s="29" t="s">
        <v>118</v>
      </c>
      <c r="K86" s="24">
        <v>515.79999999999995</v>
      </c>
      <c r="L86" s="24">
        <v>33.9</v>
      </c>
      <c r="M86" s="24">
        <v>57953.2</v>
      </c>
      <c r="N86" s="24">
        <v>181.9</v>
      </c>
      <c r="O86" s="24">
        <v>0</v>
      </c>
      <c r="P86" s="24">
        <f>SUM(K86:O86)</f>
        <v>58684.799999999996</v>
      </c>
      <c r="Q86" s="24">
        <v>1165356.5</v>
      </c>
      <c r="R86" s="24">
        <f>P86+Q86</f>
        <v>1224041.3</v>
      </c>
      <c r="S86" s="5"/>
    </row>
    <row r="87" spans="1:19" ht="45.75">
      <c r="I87" s="28"/>
      <c r="J87" s="35" t="s">
        <v>119</v>
      </c>
      <c r="K87" s="24">
        <f>K80+K85-K86</f>
        <v>3419307.399999999</v>
      </c>
      <c r="L87" s="24">
        <f t="shared" ref="L87:O87" si="39">L80+L85-L86</f>
        <v>1433563.4000000001</v>
      </c>
      <c r="M87" s="24">
        <f t="shared" si="39"/>
        <v>3209867.6</v>
      </c>
      <c r="N87" s="24">
        <f t="shared" si="39"/>
        <v>-104561.19999999888</v>
      </c>
      <c r="O87" s="24">
        <f t="shared" si="39"/>
        <v>-163227.20000000001</v>
      </c>
      <c r="P87" s="24">
        <f>SUM(K87:O87)</f>
        <v>7794949.9999999991</v>
      </c>
      <c r="R87" s="24">
        <f>P87+Q87</f>
        <v>7794949.9999999991</v>
      </c>
    </row>
    <row r="88" spans="1:19" s="6" customFormat="1" ht="23.25">
      <c r="A88" s="37">
        <f>K87-A81</f>
        <v>-529801.4000000013</v>
      </c>
      <c r="B88" s="37">
        <f>L87-B81</f>
        <v>1301714.8</v>
      </c>
      <c r="C88" s="37">
        <f>M87-C81</f>
        <v>2099121.7999999998</v>
      </c>
      <c r="D88" s="37">
        <f>N87-D81</f>
        <v>-440216.29999999888</v>
      </c>
      <c r="E88" s="37">
        <f>O87-E81</f>
        <v>-171239.80000000002</v>
      </c>
      <c r="F88" s="37">
        <f>SUM(A88:E88)-F22</f>
        <v>1368735.6999999918</v>
      </c>
      <c r="G88" s="37">
        <f>Q17-G14+Q46-G46+Q49-G49+Q56-G56+Q85-Q86</f>
        <v>-1368735.7000000007</v>
      </c>
      <c r="H88" s="37">
        <f>F88+G88</f>
        <v>-8.8475644588470459E-9</v>
      </c>
      <c r="I88" s="38" t="s">
        <v>73</v>
      </c>
      <c r="J88" s="39" t="s">
        <v>76</v>
      </c>
      <c r="K88" s="51"/>
      <c r="L88" s="51"/>
      <c r="M88" s="51"/>
      <c r="N88" s="51"/>
      <c r="O88" s="51"/>
      <c r="P88" s="51"/>
      <c r="Q88" s="41"/>
      <c r="R88" s="41"/>
    </row>
    <row r="90" spans="1:19">
      <c r="A90" s="52" t="s">
        <v>210</v>
      </c>
    </row>
    <row r="91" spans="1:19">
      <c r="A91" s="42" t="s">
        <v>208</v>
      </c>
    </row>
    <row r="92" spans="1:19">
      <c r="A92" s="53" t="s">
        <v>147</v>
      </c>
      <c r="B92" s="53"/>
      <c r="C92" s="53"/>
      <c r="D92" s="54" t="s">
        <v>209</v>
      </c>
      <c r="E92" s="59"/>
      <c r="F92" s="59"/>
      <c r="G92" s="55" t="s">
        <v>192</v>
      </c>
      <c r="H92" s="59"/>
    </row>
    <row r="93" spans="1:19">
      <c r="A93" s="48" t="s">
        <v>193</v>
      </c>
      <c r="B93" s="48"/>
      <c r="C93" s="48"/>
      <c r="D93" s="56" t="s">
        <v>202</v>
      </c>
      <c r="G93" s="57" t="s">
        <v>194</v>
      </c>
    </row>
    <row r="94" spans="1:19">
      <c r="A94" s="51"/>
      <c r="B94" s="51"/>
      <c r="C94" s="51"/>
      <c r="D94" s="58" t="s">
        <v>148</v>
      </c>
      <c r="E94" s="51"/>
      <c r="F94" s="51"/>
      <c r="G94" s="73" t="s">
        <v>195</v>
      </c>
      <c r="H94" s="51"/>
    </row>
    <row r="96" spans="1:19">
      <c r="D96" s="60"/>
    </row>
  </sheetData>
  <mergeCells count="28">
    <mergeCell ref="A78:R78"/>
    <mergeCell ref="A79:I79"/>
    <mergeCell ref="J79:R79"/>
    <mergeCell ref="A66:R66"/>
    <mergeCell ref="A67:I67"/>
    <mergeCell ref="J67:R67"/>
    <mergeCell ref="A71:R71"/>
    <mergeCell ref="A72:I72"/>
    <mergeCell ref="J72:R72"/>
    <mergeCell ref="A43:R43"/>
    <mergeCell ref="A44:I44"/>
    <mergeCell ref="J44:R44"/>
    <mergeCell ref="A53:R53"/>
    <mergeCell ref="A54:I54"/>
    <mergeCell ref="J54:R54"/>
    <mergeCell ref="A25:R25"/>
    <mergeCell ref="A26:I26"/>
    <mergeCell ref="J26:R26"/>
    <mergeCell ref="A32:R32"/>
    <mergeCell ref="A33:I33"/>
    <mergeCell ref="J33:R33"/>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dimension ref="A2:A41"/>
  <sheetViews>
    <sheetView workbookViewId="0">
      <selection activeCell="A2" sqref="A2"/>
    </sheetView>
  </sheetViews>
  <sheetFormatPr defaultRowHeight="12.75"/>
  <cols>
    <col min="1" max="1" width="123.5703125" style="63" customWidth="1"/>
    <col min="2" max="253" width="9.140625" style="7"/>
    <col min="254" max="254" width="4.7109375" style="7" customWidth="1"/>
    <col min="255" max="255" width="61.28515625" style="7" customWidth="1"/>
    <col min="256" max="256" width="4.85546875" style="7" customWidth="1"/>
    <col min="257" max="257" width="65.140625" style="7" customWidth="1"/>
    <col min="258" max="509" width="9.140625" style="7"/>
    <col min="510" max="510" width="4.7109375" style="7" customWidth="1"/>
    <col min="511" max="511" width="61.28515625" style="7" customWidth="1"/>
    <col min="512" max="512" width="4.85546875" style="7" customWidth="1"/>
    <col min="513" max="513" width="65.140625" style="7" customWidth="1"/>
    <col min="514" max="765" width="9.140625" style="7"/>
    <col min="766" max="766" width="4.7109375" style="7" customWidth="1"/>
    <col min="767" max="767" width="61.28515625" style="7" customWidth="1"/>
    <col min="768" max="768" width="4.85546875" style="7" customWidth="1"/>
    <col min="769" max="769" width="65.140625" style="7" customWidth="1"/>
    <col min="770" max="1021" width="9.140625" style="7"/>
    <col min="1022" max="1022" width="4.7109375" style="7" customWidth="1"/>
    <col min="1023" max="1023" width="61.28515625" style="7" customWidth="1"/>
    <col min="1024" max="1024" width="4.85546875" style="7" customWidth="1"/>
    <col min="1025" max="1025" width="65.140625" style="7" customWidth="1"/>
    <col min="1026" max="1277" width="9.140625" style="7"/>
    <col min="1278" max="1278" width="4.7109375" style="7" customWidth="1"/>
    <col min="1279" max="1279" width="61.28515625" style="7" customWidth="1"/>
    <col min="1280" max="1280" width="4.85546875" style="7" customWidth="1"/>
    <col min="1281" max="1281" width="65.140625" style="7" customWidth="1"/>
    <col min="1282" max="1533" width="9.140625" style="7"/>
    <col min="1534" max="1534" width="4.7109375" style="7" customWidth="1"/>
    <col min="1535" max="1535" width="61.28515625" style="7" customWidth="1"/>
    <col min="1536" max="1536" width="4.85546875" style="7" customWidth="1"/>
    <col min="1537" max="1537" width="65.140625" style="7" customWidth="1"/>
    <col min="1538" max="1789" width="9.140625" style="7"/>
    <col min="1790" max="1790" width="4.7109375" style="7" customWidth="1"/>
    <col min="1791" max="1791" width="61.28515625" style="7" customWidth="1"/>
    <col min="1792" max="1792" width="4.85546875" style="7" customWidth="1"/>
    <col min="1793" max="1793" width="65.140625" style="7" customWidth="1"/>
    <col min="1794" max="2045" width="9.140625" style="7"/>
    <col min="2046" max="2046" width="4.7109375" style="7" customWidth="1"/>
    <col min="2047" max="2047" width="61.28515625" style="7" customWidth="1"/>
    <col min="2048" max="2048" width="4.85546875" style="7" customWidth="1"/>
    <col min="2049" max="2049" width="65.140625" style="7" customWidth="1"/>
    <col min="2050" max="2301" width="9.140625" style="7"/>
    <col min="2302" max="2302" width="4.7109375" style="7" customWidth="1"/>
    <col min="2303" max="2303" width="61.28515625" style="7" customWidth="1"/>
    <col min="2304" max="2304" width="4.85546875" style="7" customWidth="1"/>
    <col min="2305" max="2305" width="65.140625" style="7" customWidth="1"/>
    <col min="2306" max="2557" width="9.140625" style="7"/>
    <col min="2558" max="2558" width="4.7109375" style="7" customWidth="1"/>
    <col min="2559" max="2559" width="61.28515625" style="7" customWidth="1"/>
    <col min="2560" max="2560" width="4.85546875" style="7" customWidth="1"/>
    <col min="2561" max="2561" width="65.140625" style="7" customWidth="1"/>
    <col min="2562" max="2813" width="9.140625" style="7"/>
    <col min="2814" max="2814" width="4.7109375" style="7" customWidth="1"/>
    <col min="2815" max="2815" width="61.28515625" style="7" customWidth="1"/>
    <col min="2816" max="2816" width="4.85546875" style="7" customWidth="1"/>
    <col min="2817" max="2817" width="65.140625" style="7" customWidth="1"/>
    <col min="2818" max="3069" width="9.140625" style="7"/>
    <col min="3070" max="3070" width="4.7109375" style="7" customWidth="1"/>
    <col min="3071" max="3071" width="61.28515625" style="7" customWidth="1"/>
    <col min="3072" max="3072" width="4.85546875" style="7" customWidth="1"/>
    <col min="3073" max="3073" width="65.140625" style="7" customWidth="1"/>
    <col min="3074" max="3325" width="9.140625" style="7"/>
    <col min="3326" max="3326" width="4.7109375" style="7" customWidth="1"/>
    <col min="3327" max="3327" width="61.28515625" style="7" customWidth="1"/>
    <col min="3328" max="3328" width="4.85546875" style="7" customWidth="1"/>
    <col min="3329" max="3329" width="65.140625" style="7" customWidth="1"/>
    <col min="3330" max="3581" width="9.140625" style="7"/>
    <col min="3582" max="3582" width="4.7109375" style="7" customWidth="1"/>
    <col min="3583" max="3583" width="61.28515625" style="7" customWidth="1"/>
    <col min="3584" max="3584" width="4.85546875" style="7" customWidth="1"/>
    <col min="3585" max="3585" width="65.140625" style="7" customWidth="1"/>
    <col min="3586" max="3837" width="9.140625" style="7"/>
    <col min="3838" max="3838" width="4.7109375" style="7" customWidth="1"/>
    <col min="3839" max="3839" width="61.28515625" style="7" customWidth="1"/>
    <col min="3840" max="3840" width="4.85546875" style="7" customWidth="1"/>
    <col min="3841" max="3841" width="65.140625" style="7" customWidth="1"/>
    <col min="3842" max="4093" width="9.140625" style="7"/>
    <col min="4094" max="4094" width="4.7109375" style="7" customWidth="1"/>
    <col min="4095" max="4095" width="61.28515625" style="7" customWidth="1"/>
    <col min="4096" max="4096" width="4.85546875" style="7" customWidth="1"/>
    <col min="4097" max="4097" width="65.140625" style="7" customWidth="1"/>
    <col min="4098" max="4349" width="9.140625" style="7"/>
    <col min="4350" max="4350" width="4.7109375" style="7" customWidth="1"/>
    <col min="4351" max="4351" width="61.28515625" style="7" customWidth="1"/>
    <col min="4352" max="4352" width="4.85546875" style="7" customWidth="1"/>
    <col min="4353" max="4353" width="65.140625" style="7" customWidth="1"/>
    <col min="4354" max="4605" width="9.140625" style="7"/>
    <col min="4606" max="4606" width="4.7109375" style="7" customWidth="1"/>
    <col min="4607" max="4607" width="61.28515625" style="7" customWidth="1"/>
    <col min="4608" max="4608" width="4.85546875" style="7" customWidth="1"/>
    <col min="4609" max="4609" width="65.140625" style="7" customWidth="1"/>
    <col min="4610" max="4861" width="9.140625" style="7"/>
    <col min="4862" max="4862" width="4.7109375" style="7" customWidth="1"/>
    <col min="4863" max="4863" width="61.28515625" style="7" customWidth="1"/>
    <col min="4864" max="4864" width="4.85546875" style="7" customWidth="1"/>
    <col min="4865" max="4865" width="65.140625" style="7" customWidth="1"/>
    <col min="4866" max="5117" width="9.140625" style="7"/>
    <col min="5118" max="5118" width="4.7109375" style="7" customWidth="1"/>
    <col min="5119" max="5119" width="61.28515625" style="7" customWidth="1"/>
    <col min="5120" max="5120" width="4.85546875" style="7" customWidth="1"/>
    <col min="5121" max="5121" width="65.140625" style="7" customWidth="1"/>
    <col min="5122" max="5373" width="9.140625" style="7"/>
    <col min="5374" max="5374" width="4.7109375" style="7" customWidth="1"/>
    <col min="5375" max="5375" width="61.28515625" style="7" customWidth="1"/>
    <col min="5376" max="5376" width="4.85546875" style="7" customWidth="1"/>
    <col min="5377" max="5377" width="65.140625" style="7" customWidth="1"/>
    <col min="5378" max="5629" width="9.140625" style="7"/>
    <col min="5630" max="5630" width="4.7109375" style="7" customWidth="1"/>
    <col min="5631" max="5631" width="61.28515625" style="7" customWidth="1"/>
    <col min="5632" max="5632" width="4.85546875" style="7" customWidth="1"/>
    <col min="5633" max="5633" width="65.140625" style="7" customWidth="1"/>
    <col min="5634" max="5885" width="9.140625" style="7"/>
    <col min="5886" max="5886" width="4.7109375" style="7" customWidth="1"/>
    <col min="5887" max="5887" width="61.28515625" style="7" customWidth="1"/>
    <col min="5888" max="5888" width="4.85546875" style="7" customWidth="1"/>
    <col min="5889" max="5889" width="65.140625" style="7" customWidth="1"/>
    <col min="5890" max="6141" width="9.140625" style="7"/>
    <col min="6142" max="6142" width="4.7109375" style="7" customWidth="1"/>
    <col min="6143" max="6143" width="61.28515625" style="7" customWidth="1"/>
    <col min="6144" max="6144" width="4.85546875" style="7" customWidth="1"/>
    <col min="6145" max="6145" width="65.140625" style="7" customWidth="1"/>
    <col min="6146" max="6397" width="9.140625" style="7"/>
    <col min="6398" max="6398" width="4.7109375" style="7" customWidth="1"/>
    <col min="6399" max="6399" width="61.28515625" style="7" customWidth="1"/>
    <col min="6400" max="6400" width="4.85546875" style="7" customWidth="1"/>
    <col min="6401" max="6401" width="65.140625" style="7" customWidth="1"/>
    <col min="6402" max="6653" width="9.140625" style="7"/>
    <col min="6654" max="6654" width="4.7109375" style="7" customWidth="1"/>
    <col min="6655" max="6655" width="61.28515625" style="7" customWidth="1"/>
    <col min="6656" max="6656" width="4.85546875" style="7" customWidth="1"/>
    <col min="6657" max="6657" width="65.140625" style="7" customWidth="1"/>
    <col min="6658" max="6909" width="9.140625" style="7"/>
    <col min="6910" max="6910" width="4.7109375" style="7" customWidth="1"/>
    <col min="6911" max="6911" width="61.28515625" style="7" customWidth="1"/>
    <col min="6912" max="6912" width="4.85546875" style="7" customWidth="1"/>
    <col min="6913" max="6913" width="65.140625" style="7" customWidth="1"/>
    <col min="6914" max="7165" width="9.140625" style="7"/>
    <col min="7166" max="7166" width="4.7109375" style="7" customWidth="1"/>
    <col min="7167" max="7167" width="61.28515625" style="7" customWidth="1"/>
    <col min="7168" max="7168" width="4.85546875" style="7" customWidth="1"/>
    <col min="7169" max="7169" width="65.140625" style="7" customWidth="1"/>
    <col min="7170" max="7421" width="9.140625" style="7"/>
    <col min="7422" max="7422" width="4.7109375" style="7" customWidth="1"/>
    <col min="7423" max="7423" width="61.28515625" style="7" customWidth="1"/>
    <col min="7424" max="7424" width="4.85546875" style="7" customWidth="1"/>
    <col min="7425" max="7425" width="65.140625" style="7" customWidth="1"/>
    <col min="7426" max="7677" width="9.140625" style="7"/>
    <col min="7678" max="7678" width="4.7109375" style="7" customWidth="1"/>
    <col min="7679" max="7679" width="61.28515625" style="7" customWidth="1"/>
    <col min="7680" max="7680" width="4.85546875" style="7" customWidth="1"/>
    <col min="7681" max="7681" width="65.140625" style="7" customWidth="1"/>
    <col min="7682" max="7933" width="9.140625" style="7"/>
    <col min="7934" max="7934" width="4.7109375" style="7" customWidth="1"/>
    <col min="7935" max="7935" width="61.28515625" style="7" customWidth="1"/>
    <col min="7936" max="7936" width="4.85546875" style="7" customWidth="1"/>
    <col min="7937" max="7937" width="65.140625" style="7" customWidth="1"/>
    <col min="7938" max="8189" width="9.140625" style="7"/>
    <col min="8190" max="8190" width="4.7109375" style="7" customWidth="1"/>
    <col min="8191" max="8191" width="61.28515625" style="7" customWidth="1"/>
    <col min="8192" max="8192" width="4.85546875" style="7" customWidth="1"/>
    <col min="8193" max="8193" width="65.140625" style="7" customWidth="1"/>
    <col min="8194" max="8445" width="9.140625" style="7"/>
    <col min="8446" max="8446" width="4.7109375" style="7" customWidth="1"/>
    <col min="8447" max="8447" width="61.28515625" style="7" customWidth="1"/>
    <col min="8448" max="8448" width="4.85546875" style="7" customWidth="1"/>
    <col min="8449" max="8449" width="65.140625" style="7" customWidth="1"/>
    <col min="8450" max="8701" width="9.140625" style="7"/>
    <col min="8702" max="8702" width="4.7109375" style="7" customWidth="1"/>
    <col min="8703" max="8703" width="61.28515625" style="7" customWidth="1"/>
    <col min="8704" max="8704" width="4.85546875" style="7" customWidth="1"/>
    <col min="8705" max="8705" width="65.140625" style="7" customWidth="1"/>
    <col min="8706" max="8957" width="9.140625" style="7"/>
    <col min="8958" max="8958" width="4.7109375" style="7" customWidth="1"/>
    <col min="8959" max="8959" width="61.28515625" style="7" customWidth="1"/>
    <col min="8960" max="8960" width="4.85546875" style="7" customWidth="1"/>
    <col min="8961" max="8961" width="65.140625" style="7" customWidth="1"/>
    <col min="8962" max="9213" width="9.140625" style="7"/>
    <col min="9214" max="9214" width="4.7109375" style="7" customWidth="1"/>
    <col min="9215" max="9215" width="61.28515625" style="7" customWidth="1"/>
    <col min="9216" max="9216" width="4.85546875" style="7" customWidth="1"/>
    <col min="9217" max="9217" width="65.140625" style="7" customWidth="1"/>
    <col min="9218" max="9469" width="9.140625" style="7"/>
    <col min="9470" max="9470" width="4.7109375" style="7" customWidth="1"/>
    <col min="9471" max="9471" width="61.28515625" style="7" customWidth="1"/>
    <col min="9472" max="9472" width="4.85546875" style="7" customWidth="1"/>
    <col min="9473" max="9473" width="65.140625" style="7" customWidth="1"/>
    <col min="9474" max="9725" width="9.140625" style="7"/>
    <col min="9726" max="9726" width="4.7109375" style="7" customWidth="1"/>
    <col min="9727" max="9727" width="61.28515625" style="7" customWidth="1"/>
    <col min="9728" max="9728" width="4.85546875" style="7" customWidth="1"/>
    <col min="9729" max="9729" width="65.140625" style="7" customWidth="1"/>
    <col min="9730" max="9981" width="9.140625" style="7"/>
    <col min="9982" max="9982" width="4.7109375" style="7" customWidth="1"/>
    <col min="9983" max="9983" width="61.28515625" style="7" customWidth="1"/>
    <col min="9984" max="9984" width="4.85546875" style="7" customWidth="1"/>
    <col min="9985" max="9985" width="65.140625" style="7" customWidth="1"/>
    <col min="9986" max="10237" width="9.140625" style="7"/>
    <col min="10238" max="10238" width="4.7109375" style="7" customWidth="1"/>
    <col min="10239" max="10239" width="61.28515625" style="7" customWidth="1"/>
    <col min="10240" max="10240" width="4.85546875" style="7" customWidth="1"/>
    <col min="10241" max="10241" width="65.140625" style="7" customWidth="1"/>
    <col min="10242" max="10493" width="9.140625" style="7"/>
    <col min="10494" max="10494" width="4.7109375" style="7" customWidth="1"/>
    <col min="10495" max="10495" width="61.28515625" style="7" customWidth="1"/>
    <col min="10496" max="10496" width="4.85546875" style="7" customWidth="1"/>
    <col min="10497" max="10497" width="65.140625" style="7" customWidth="1"/>
    <col min="10498" max="10749" width="9.140625" style="7"/>
    <col min="10750" max="10750" width="4.7109375" style="7" customWidth="1"/>
    <col min="10751" max="10751" width="61.28515625" style="7" customWidth="1"/>
    <col min="10752" max="10752" width="4.85546875" style="7" customWidth="1"/>
    <col min="10753" max="10753" width="65.140625" style="7" customWidth="1"/>
    <col min="10754" max="11005" width="9.140625" style="7"/>
    <col min="11006" max="11006" width="4.7109375" style="7" customWidth="1"/>
    <col min="11007" max="11007" width="61.28515625" style="7" customWidth="1"/>
    <col min="11008" max="11008" width="4.85546875" style="7" customWidth="1"/>
    <col min="11009" max="11009" width="65.140625" style="7" customWidth="1"/>
    <col min="11010" max="11261" width="9.140625" style="7"/>
    <col min="11262" max="11262" width="4.7109375" style="7" customWidth="1"/>
    <col min="11263" max="11263" width="61.28515625" style="7" customWidth="1"/>
    <col min="11264" max="11264" width="4.85546875" style="7" customWidth="1"/>
    <col min="11265" max="11265" width="65.140625" style="7" customWidth="1"/>
    <col min="11266" max="11517" width="9.140625" style="7"/>
    <col min="11518" max="11518" width="4.7109375" style="7" customWidth="1"/>
    <col min="11519" max="11519" width="61.28515625" style="7" customWidth="1"/>
    <col min="11520" max="11520" width="4.85546875" style="7" customWidth="1"/>
    <col min="11521" max="11521" width="65.140625" style="7" customWidth="1"/>
    <col min="11522" max="11773" width="9.140625" style="7"/>
    <col min="11774" max="11774" width="4.7109375" style="7" customWidth="1"/>
    <col min="11775" max="11775" width="61.28515625" style="7" customWidth="1"/>
    <col min="11776" max="11776" width="4.85546875" style="7" customWidth="1"/>
    <col min="11777" max="11777" width="65.140625" style="7" customWidth="1"/>
    <col min="11778" max="12029" width="9.140625" style="7"/>
    <col min="12030" max="12030" width="4.7109375" style="7" customWidth="1"/>
    <col min="12031" max="12031" width="61.28515625" style="7" customWidth="1"/>
    <col min="12032" max="12032" width="4.85546875" style="7" customWidth="1"/>
    <col min="12033" max="12033" width="65.140625" style="7" customWidth="1"/>
    <col min="12034" max="12285" width="9.140625" style="7"/>
    <col min="12286" max="12286" width="4.7109375" style="7" customWidth="1"/>
    <col min="12287" max="12287" width="61.28515625" style="7" customWidth="1"/>
    <col min="12288" max="12288" width="4.85546875" style="7" customWidth="1"/>
    <col min="12289" max="12289" width="65.140625" style="7" customWidth="1"/>
    <col min="12290" max="12541" width="9.140625" style="7"/>
    <col min="12542" max="12542" width="4.7109375" style="7" customWidth="1"/>
    <col min="12543" max="12543" width="61.28515625" style="7" customWidth="1"/>
    <col min="12544" max="12544" width="4.85546875" style="7" customWidth="1"/>
    <col min="12545" max="12545" width="65.140625" style="7" customWidth="1"/>
    <col min="12546" max="12797" width="9.140625" style="7"/>
    <col min="12798" max="12798" width="4.7109375" style="7" customWidth="1"/>
    <col min="12799" max="12799" width="61.28515625" style="7" customWidth="1"/>
    <col min="12800" max="12800" width="4.85546875" style="7" customWidth="1"/>
    <col min="12801" max="12801" width="65.140625" style="7" customWidth="1"/>
    <col min="12802" max="13053" width="9.140625" style="7"/>
    <col min="13054" max="13054" width="4.7109375" style="7" customWidth="1"/>
    <col min="13055" max="13055" width="61.28515625" style="7" customWidth="1"/>
    <col min="13056" max="13056" width="4.85546875" style="7" customWidth="1"/>
    <col min="13057" max="13057" width="65.140625" style="7" customWidth="1"/>
    <col min="13058" max="13309" width="9.140625" style="7"/>
    <col min="13310" max="13310" width="4.7109375" style="7" customWidth="1"/>
    <col min="13311" max="13311" width="61.28515625" style="7" customWidth="1"/>
    <col min="13312" max="13312" width="4.85546875" style="7" customWidth="1"/>
    <col min="13313" max="13313" width="65.140625" style="7" customWidth="1"/>
    <col min="13314" max="13565" width="9.140625" style="7"/>
    <col min="13566" max="13566" width="4.7109375" style="7" customWidth="1"/>
    <col min="13567" max="13567" width="61.28515625" style="7" customWidth="1"/>
    <col min="13568" max="13568" width="4.85546875" style="7" customWidth="1"/>
    <col min="13569" max="13569" width="65.140625" style="7" customWidth="1"/>
    <col min="13570" max="13821" width="9.140625" style="7"/>
    <col min="13822" max="13822" width="4.7109375" style="7" customWidth="1"/>
    <col min="13823" max="13823" width="61.28515625" style="7" customWidth="1"/>
    <col min="13824" max="13824" width="4.85546875" style="7" customWidth="1"/>
    <col min="13825" max="13825" width="65.140625" style="7" customWidth="1"/>
    <col min="13826" max="14077" width="9.140625" style="7"/>
    <col min="14078" max="14078" width="4.7109375" style="7" customWidth="1"/>
    <col min="14079" max="14079" width="61.28515625" style="7" customWidth="1"/>
    <col min="14080" max="14080" width="4.85546875" style="7" customWidth="1"/>
    <col min="14081" max="14081" width="65.140625" style="7" customWidth="1"/>
    <col min="14082" max="14333" width="9.140625" style="7"/>
    <col min="14334" max="14334" width="4.7109375" style="7" customWidth="1"/>
    <col min="14335" max="14335" width="61.28515625" style="7" customWidth="1"/>
    <col min="14336" max="14336" width="4.85546875" style="7" customWidth="1"/>
    <col min="14337" max="14337" width="65.140625" style="7" customWidth="1"/>
    <col min="14338" max="14589" width="9.140625" style="7"/>
    <col min="14590" max="14590" width="4.7109375" style="7" customWidth="1"/>
    <col min="14591" max="14591" width="61.28515625" style="7" customWidth="1"/>
    <col min="14592" max="14592" width="4.85546875" style="7" customWidth="1"/>
    <col min="14593" max="14593" width="65.140625" style="7" customWidth="1"/>
    <col min="14594" max="14845" width="9.140625" style="7"/>
    <col min="14846" max="14846" width="4.7109375" style="7" customWidth="1"/>
    <col min="14847" max="14847" width="61.28515625" style="7" customWidth="1"/>
    <col min="14848" max="14848" width="4.85546875" style="7" customWidth="1"/>
    <col min="14849" max="14849" width="65.140625" style="7" customWidth="1"/>
    <col min="14850" max="15101" width="9.140625" style="7"/>
    <col min="15102" max="15102" width="4.7109375" style="7" customWidth="1"/>
    <col min="15103" max="15103" width="61.28515625" style="7" customWidth="1"/>
    <col min="15104" max="15104" width="4.85546875" style="7" customWidth="1"/>
    <col min="15105" max="15105" width="65.140625" style="7" customWidth="1"/>
    <col min="15106" max="15357" width="9.140625" style="7"/>
    <col min="15358" max="15358" width="4.7109375" style="7" customWidth="1"/>
    <col min="15359" max="15359" width="61.28515625" style="7" customWidth="1"/>
    <col min="15360" max="15360" width="4.85546875" style="7" customWidth="1"/>
    <col min="15361" max="15361" width="65.140625" style="7" customWidth="1"/>
    <col min="15362" max="15613" width="9.140625" style="7"/>
    <col min="15614" max="15614" width="4.7109375" style="7" customWidth="1"/>
    <col min="15615" max="15615" width="61.28515625" style="7" customWidth="1"/>
    <col min="15616" max="15616" width="4.85546875" style="7" customWidth="1"/>
    <col min="15617" max="15617" width="65.140625" style="7" customWidth="1"/>
    <col min="15618" max="15869" width="9.140625" style="7"/>
    <col min="15870" max="15870" width="4.7109375" style="7" customWidth="1"/>
    <col min="15871" max="15871" width="61.28515625" style="7" customWidth="1"/>
    <col min="15872" max="15872" width="4.85546875" style="7" customWidth="1"/>
    <col min="15873" max="15873" width="65.140625" style="7" customWidth="1"/>
    <col min="15874" max="16125" width="9.140625" style="7"/>
    <col min="16126" max="16126" width="4.7109375" style="7" customWidth="1"/>
    <col min="16127" max="16127" width="61.28515625" style="7" customWidth="1"/>
    <col min="16128" max="16128" width="4.85546875" style="7" customWidth="1"/>
    <col min="16129" max="16129" width="65.140625" style="7" customWidth="1"/>
    <col min="16130" max="16384" width="9.140625" style="7"/>
  </cols>
  <sheetData>
    <row r="2" spans="1:1">
      <c r="A2" s="61" t="s">
        <v>149</v>
      </c>
    </row>
    <row r="4" spans="1:1" ht="63.75">
      <c r="A4" s="62" t="s">
        <v>203</v>
      </c>
    </row>
    <row r="5" spans="1:1" ht="51">
      <c r="A5" s="62" t="s">
        <v>150</v>
      </c>
    </row>
    <row r="6" spans="1:1" ht="38.25">
      <c r="A6" s="62" t="s">
        <v>151</v>
      </c>
    </row>
    <row r="7" spans="1:1">
      <c r="A7" s="62" t="s">
        <v>152</v>
      </c>
    </row>
    <row r="8" spans="1:1" ht="51">
      <c r="A8" s="62" t="s">
        <v>153</v>
      </c>
    </row>
    <row r="9" spans="1:1" ht="38.25">
      <c r="A9" s="62" t="s">
        <v>154</v>
      </c>
    </row>
    <row r="10" spans="1:1" ht="38.25">
      <c r="A10" s="62" t="s">
        <v>155</v>
      </c>
    </row>
    <row r="11" spans="1:1" ht="25.5">
      <c r="A11" s="62" t="s">
        <v>156</v>
      </c>
    </row>
    <row r="12" spans="1:1" ht="38.25">
      <c r="A12" s="62" t="s">
        <v>157</v>
      </c>
    </row>
    <row r="13" spans="1:1" ht="25.5">
      <c r="A13" s="62" t="s">
        <v>158</v>
      </c>
    </row>
    <row r="14" spans="1:1" ht="25.5">
      <c r="A14" s="62" t="s">
        <v>159</v>
      </c>
    </row>
    <row r="15" spans="1:1" ht="38.25">
      <c r="A15" s="62" t="s">
        <v>160</v>
      </c>
    </row>
    <row r="16" spans="1:1" ht="51">
      <c r="A16" s="62" t="s">
        <v>161</v>
      </c>
    </row>
    <row r="17" spans="1:1" ht="38.25">
      <c r="A17" s="62" t="s">
        <v>162</v>
      </c>
    </row>
    <row r="18" spans="1:1" ht="25.5">
      <c r="A18" s="62" t="s">
        <v>163</v>
      </c>
    </row>
    <row r="19" spans="1:1" ht="25.5">
      <c r="A19" s="62" t="s">
        <v>164</v>
      </c>
    </row>
    <row r="20" spans="1:1" ht="38.25">
      <c r="A20" s="62" t="s">
        <v>165</v>
      </c>
    </row>
    <row r="21" spans="1:1" ht="63.75">
      <c r="A21" s="62" t="s">
        <v>166</v>
      </c>
    </row>
    <row r="22" spans="1:1" ht="25.5">
      <c r="A22" s="62" t="s">
        <v>167</v>
      </c>
    </row>
    <row r="23" spans="1:1" ht="38.25">
      <c r="A23" s="62" t="s">
        <v>168</v>
      </c>
    </row>
    <row r="24" spans="1:1" ht="25.5">
      <c r="A24" s="62" t="s">
        <v>169</v>
      </c>
    </row>
    <row r="25" spans="1:1" ht="38.25">
      <c r="A25" s="62" t="s">
        <v>170</v>
      </c>
    </row>
    <row r="26" spans="1:1" ht="38.25">
      <c r="A26" s="62" t="s">
        <v>171</v>
      </c>
    </row>
    <row r="27" spans="1:1" ht="25.5">
      <c r="A27" s="62" t="s">
        <v>172</v>
      </c>
    </row>
    <row r="28" spans="1:1" ht="38.25">
      <c r="A28" s="62" t="s">
        <v>173</v>
      </c>
    </row>
    <row r="29" spans="1:1" ht="51">
      <c r="A29" s="62" t="s">
        <v>174</v>
      </c>
    </row>
    <row r="30" spans="1:1" ht="38.25">
      <c r="A30" s="62" t="s">
        <v>175</v>
      </c>
    </row>
    <row r="31" spans="1:1" ht="63.75">
      <c r="A31" s="62" t="s">
        <v>176</v>
      </c>
    </row>
    <row r="32" spans="1:1" ht="51">
      <c r="A32" s="62" t="s">
        <v>177</v>
      </c>
    </row>
    <row r="33" spans="1:1" ht="38.25">
      <c r="A33" s="62" t="s">
        <v>178</v>
      </c>
    </row>
    <row r="34" spans="1:1" ht="25.5">
      <c r="A34" s="62" t="s">
        <v>179</v>
      </c>
    </row>
    <row r="35" spans="1:1" ht="38.25">
      <c r="A35" s="62" t="s">
        <v>180</v>
      </c>
    </row>
    <row r="36" spans="1:1" ht="63.75">
      <c r="A36" s="62" t="s">
        <v>181</v>
      </c>
    </row>
    <row r="37" spans="1:1" ht="25.5">
      <c r="A37" s="62" t="s">
        <v>182</v>
      </c>
    </row>
    <row r="38" spans="1:1" ht="25.5">
      <c r="A38" s="62" t="s">
        <v>183</v>
      </c>
    </row>
    <row r="39" spans="1:1" ht="25.5">
      <c r="A39" s="62" t="s">
        <v>184</v>
      </c>
    </row>
    <row r="40" spans="1:1" ht="51">
      <c r="A40" s="62" t="s">
        <v>185</v>
      </c>
    </row>
    <row r="41" spans="1:1" ht="25.5">
      <c r="A41" s="62" t="s">
        <v>186</v>
      </c>
    </row>
  </sheetData>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Q21"/>
  <sheetViews>
    <sheetView topLeftCell="H1" workbookViewId="0">
      <selection activeCell="L19" sqref="L19"/>
    </sheetView>
  </sheetViews>
  <sheetFormatPr defaultRowHeight="15"/>
  <cols>
    <col min="1" max="1" width="30.7109375" style="60" customWidth="1"/>
    <col min="2" max="9" width="12.85546875" style="60" customWidth="1"/>
    <col min="10" max="12" width="13" style="60" customWidth="1"/>
    <col min="13" max="14" width="13.5703125" style="60" customWidth="1"/>
    <col min="15" max="16" width="13.140625" style="74" customWidth="1"/>
    <col min="17" max="17" width="10.42578125" bestFit="1" customWidth="1"/>
  </cols>
  <sheetData>
    <row r="1" spans="1:17">
      <c r="M1" s="64"/>
      <c r="P1" s="64" t="s">
        <v>137</v>
      </c>
    </row>
    <row r="2" spans="1:17">
      <c r="A2" s="65" t="s">
        <v>136</v>
      </c>
      <c r="B2" s="65">
        <v>2010</v>
      </c>
      <c r="C2" s="65">
        <v>2011</v>
      </c>
      <c r="D2" s="65">
        <v>2012</v>
      </c>
      <c r="E2" s="65">
        <v>2013</v>
      </c>
      <c r="F2" s="65">
        <v>2014</v>
      </c>
      <c r="G2" s="65">
        <v>2015</v>
      </c>
      <c r="H2" s="65">
        <v>2016</v>
      </c>
      <c r="I2" s="65">
        <v>2017</v>
      </c>
      <c r="J2" s="65">
        <v>2018</v>
      </c>
      <c r="K2" s="65">
        <v>2019</v>
      </c>
      <c r="L2" s="65">
        <v>2020</v>
      </c>
      <c r="M2" s="65">
        <v>2021</v>
      </c>
      <c r="N2" s="65">
        <v>2022</v>
      </c>
      <c r="O2" s="65">
        <v>2023</v>
      </c>
      <c r="P2" s="65">
        <v>2024</v>
      </c>
    </row>
    <row r="3" spans="1:17" ht="13.5" customHeight="1">
      <c r="A3" s="71" t="str">
        <f>'2018'!J29</f>
        <v>Валовая добавленная стоимость</v>
      </c>
      <c r="B3" s="72">
        <v>20649031.600000001</v>
      </c>
      <c r="C3" s="72">
        <v>25741874.800000001</v>
      </c>
      <c r="D3" s="72">
        <v>28528090.100000005</v>
      </c>
      <c r="E3" s="72">
        <v>32896601</v>
      </c>
      <c r="F3" s="72">
        <v>36651572.199999996</v>
      </c>
      <c r="G3" s="72">
        <v>38783900.399999999</v>
      </c>
      <c r="H3" s="72">
        <v>44337585.500000007</v>
      </c>
      <c r="I3" s="72">
        <v>51195859.299999997</v>
      </c>
      <c r="J3" s="72">
        <v>57706553.299999997</v>
      </c>
      <c r="K3" s="72">
        <v>64681604.799999997</v>
      </c>
      <c r="L3" s="72">
        <v>66828235.100000009</v>
      </c>
      <c r="M3" s="72">
        <v>79096070.299999997</v>
      </c>
      <c r="N3" s="72">
        <v>96367515.499999985</v>
      </c>
      <c r="O3" s="72">
        <v>110601119</v>
      </c>
      <c r="P3" s="72">
        <v>128406828.10000001</v>
      </c>
      <c r="Q3" s="21"/>
    </row>
    <row r="4" spans="1:17" ht="13.5" customHeight="1">
      <c r="A4" s="71" t="str">
        <f>'2018'!J23</f>
        <v>Валовой внутренний продукт</v>
      </c>
      <c r="B4" s="72">
        <v>21815517</v>
      </c>
      <c r="C4" s="72">
        <v>28243052.699999996</v>
      </c>
      <c r="D4" s="72">
        <v>31015186.599999998</v>
      </c>
      <c r="E4" s="72">
        <v>35999025.099999994</v>
      </c>
      <c r="F4" s="72">
        <v>39675832.900000006</v>
      </c>
      <c r="G4" s="72">
        <v>40884133.599999987</v>
      </c>
      <c r="H4" s="72">
        <v>46971149.999999993</v>
      </c>
      <c r="I4" s="72">
        <v>54378857.79999999</v>
      </c>
      <c r="J4" s="72">
        <v>61819536.399999991</v>
      </c>
      <c r="K4" s="72">
        <v>69532626.499999985</v>
      </c>
      <c r="L4" s="72">
        <v>70649033.200000003</v>
      </c>
      <c r="M4" s="72">
        <v>83951587.899999976</v>
      </c>
      <c r="N4" s="75">
        <v>103765518.2</v>
      </c>
      <c r="O4" s="72">
        <v>119442289.70000002</v>
      </c>
      <c r="P4" s="72">
        <v>136693318.29999998</v>
      </c>
      <c r="Q4" s="21"/>
    </row>
    <row r="5" spans="1:17" ht="25.5" customHeight="1">
      <c r="A5" s="71" t="str">
        <f>'2018'!J40</f>
        <v>Валовая прибыль и валовой смешанный доход</v>
      </c>
      <c r="B5" s="72">
        <v>12871558.500000002</v>
      </c>
      <c r="C5" s="72">
        <v>16229763.4</v>
      </c>
      <c r="D5" s="72">
        <v>18067149.300000001</v>
      </c>
      <c r="E5" s="72">
        <v>21421614.400000002</v>
      </c>
      <c r="F5" s="72">
        <v>23720002.499999993</v>
      </c>
      <c r="G5" s="72">
        <v>25159999.200000003</v>
      </c>
      <c r="H5" s="72">
        <v>29394888.600296423</v>
      </c>
      <c r="I5" s="72">
        <v>33983957.500000007</v>
      </c>
      <c r="J5" s="72">
        <v>38267484.399999999</v>
      </c>
      <c r="K5" s="72">
        <v>42761290.499999993</v>
      </c>
      <c r="L5" s="72">
        <v>43469005.600000001</v>
      </c>
      <c r="M5" s="72">
        <v>51645119.899999999</v>
      </c>
      <c r="N5" s="72">
        <v>63306234.799999982</v>
      </c>
      <c r="O5" s="72">
        <v>72605056.800000012</v>
      </c>
      <c r="P5" s="72">
        <v>84420088.700000018</v>
      </c>
      <c r="Q5" s="21"/>
    </row>
    <row r="6" spans="1:17" ht="13.5" customHeight="1">
      <c r="A6" s="71" t="str">
        <f>'2018'!J49</f>
        <v>Валовой национальный доход</v>
      </c>
      <c r="B6" s="72">
        <v>18961122.899999999</v>
      </c>
      <c r="C6" s="72">
        <v>24178160.900000002</v>
      </c>
      <c r="D6" s="72">
        <v>26824522.600000005</v>
      </c>
      <c r="E6" s="72">
        <v>32173156.999999996</v>
      </c>
      <c r="F6" s="72">
        <v>35619179.899999999</v>
      </c>
      <c r="G6" s="72">
        <v>38436538.199999996</v>
      </c>
      <c r="H6" s="72">
        <v>42520767.40029642</v>
      </c>
      <c r="I6" s="72">
        <v>48389209.5</v>
      </c>
      <c r="J6" s="72">
        <v>54188054.5</v>
      </c>
      <c r="K6" s="72">
        <v>60714735.199999988</v>
      </c>
      <c r="L6" s="72">
        <v>64380110.699999996</v>
      </c>
      <c r="M6" s="72">
        <v>73565488.5</v>
      </c>
      <c r="N6" s="72">
        <v>91782795.299999982</v>
      </c>
      <c r="O6" s="72">
        <v>107330902.10000001</v>
      </c>
      <c r="P6" s="72">
        <v>125627590.30000001</v>
      </c>
      <c r="Q6" s="21"/>
    </row>
    <row r="7" spans="1:17" ht="13.5" customHeight="1">
      <c r="A7" s="71" t="str">
        <f>'2018'!J63</f>
        <v>Валовой располагаемый доход</v>
      </c>
      <c r="B7" s="72">
        <v>18889111</v>
      </c>
      <c r="C7" s="72">
        <v>24139088.800000001</v>
      </c>
      <c r="D7" s="72">
        <v>26668924.200000003</v>
      </c>
      <c r="E7" s="72">
        <v>31925395.299999997</v>
      </c>
      <c r="F7" s="72">
        <v>35314270.599999994</v>
      </c>
      <c r="G7" s="72">
        <v>38115418.79999999</v>
      </c>
      <c r="H7" s="72">
        <v>42386074.553567462</v>
      </c>
      <c r="I7" s="72">
        <v>48355478.600000001</v>
      </c>
      <c r="J7" s="72">
        <v>54512287.399999999</v>
      </c>
      <c r="K7" s="72">
        <v>61114519.199999996</v>
      </c>
      <c r="L7" s="72">
        <v>64951498.399999999</v>
      </c>
      <c r="M7" s="72">
        <v>73295142.500000015</v>
      </c>
      <c r="N7" s="72">
        <v>91300066.899999976</v>
      </c>
      <c r="O7" s="72">
        <v>106858235.60000001</v>
      </c>
      <c r="P7" s="72">
        <v>125398371.30000001</v>
      </c>
      <c r="Q7" s="21"/>
    </row>
    <row r="8" spans="1:17" ht="13.5" customHeight="1">
      <c r="A8" s="71" t="str">
        <f>'2018'!J75</f>
        <v>Валовое сбережение</v>
      </c>
      <c r="B8" s="72">
        <v>6630355.2999999998</v>
      </c>
      <c r="C8" s="72">
        <v>9264302</v>
      </c>
      <c r="D8" s="72">
        <v>9158260.3000000045</v>
      </c>
      <c r="E8" s="72">
        <v>10300800.399999999</v>
      </c>
      <c r="F8" s="72">
        <v>11837215.099999996</v>
      </c>
      <c r="G8" s="72">
        <v>11397416.599999998</v>
      </c>
      <c r="H8" s="72">
        <v>11302836.053567454</v>
      </c>
      <c r="I8" s="72">
        <v>14029408.300000001</v>
      </c>
      <c r="J8" s="72">
        <v>17161380.300000001</v>
      </c>
      <c r="K8" s="72">
        <v>18413825.499999996</v>
      </c>
      <c r="L8" s="72">
        <v>18502628.099999994</v>
      </c>
      <c r="M8" s="72">
        <v>20480669.600000005</v>
      </c>
      <c r="N8" s="72">
        <v>29106750.99999997</v>
      </c>
      <c r="O8" s="72">
        <v>31703368.299999997</v>
      </c>
      <c r="P8" s="72">
        <v>37152921.000000007</v>
      </c>
      <c r="Q8" s="21"/>
    </row>
    <row r="13" spans="1:17">
      <c r="A13" s="52"/>
    </row>
    <row r="14" spans="1:17">
      <c r="A14" s="66"/>
      <c r="B14" s="52"/>
      <c r="C14" s="52"/>
      <c r="D14" s="52"/>
      <c r="E14" s="52"/>
    </row>
    <row r="15" spans="1:17">
      <c r="A15" s="67"/>
      <c r="B15" s="67"/>
      <c r="C15" s="67"/>
      <c r="D15" s="68"/>
      <c r="E15" s="52"/>
    </row>
    <row r="16" spans="1:17">
      <c r="A16" s="69"/>
      <c r="B16" s="69"/>
      <c r="C16" s="69"/>
      <c r="D16" s="70"/>
      <c r="E16" s="52"/>
    </row>
    <row r="17" spans="1:5">
      <c r="A17" s="69"/>
      <c r="B17" s="69"/>
      <c r="C17" s="69"/>
      <c r="D17" s="70"/>
      <c r="E17" s="52"/>
    </row>
    <row r="18" spans="1:5">
      <c r="A18" s="69"/>
      <c r="B18" s="69"/>
      <c r="C18" s="69"/>
      <c r="D18" s="70"/>
      <c r="E18" s="52"/>
    </row>
    <row r="19" spans="1:5">
      <c r="A19" s="69"/>
      <c r="B19" s="52"/>
      <c r="C19" s="52"/>
      <c r="D19" s="52"/>
      <c r="E19" s="52"/>
    </row>
    <row r="20" spans="1:5">
      <c r="A20" s="69"/>
      <c r="B20" s="52"/>
      <c r="C20" s="52"/>
      <c r="D20" s="52"/>
      <c r="E20" s="52"/>
    </row>
    <row r="21" spans="1:5">
      <c r="A21" s="69"/>
    </row>
  </sheetData>
  <pageMargins left="0.7" right="0.7" top="0.75" bottom="0.75" header="0.3" footer="0.3"/>
  <pageSetup paperSize="9" scale="61" fitToHeight="0" orientation="landscape" r:id="rId1"/>
</worksheet>
</file>

<file path=xl/worksheets/sheet4.xml><?xml version="1.0" encoding="utf-8"?>
<worksheet xmlns="http://schemas.openxmlformats.org/spreadsheetml/2006/main" xmlns:r="http://schemas.openxmlformats.org/officeDocument/2006/relationships">
  <dimension ref="A1:T94"/>
  <sheetViews>
    <sheetView workbookViewId="0">
      <pane ySplit="4" topLeftCell="A5" activePane="bottomLeft" state="frozen"/>
      <selection pane="bottomLeft" activeCell="J13" sqref="J13"/>
    </sheetView>
  </sheetViews>
  <sheetFormatPr defaultRowHeight="15"/>
  <cols>
    <col min="1" max="1" width="11.7109375" style="42" customWidth="1"/>
    <col min="2" max="8" width="10.7109375" style="42" customWidth="1"/>
    <col min="9" max="9" width="6.140625" style="42" customWidth="1"/>
    <col min="10" max="10" width="26.710937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257" max="257" width="11.7109375" customWidth="1"/>
    <col min="258" max="264" width="10.7109375" customWidth="1"/>
    <col min="265" max="265" width="6.140625" customWidth="1"/>
    <col min="266" max="266" width="22.85546875" customWidth="1"/>
    <col min="267" max="267" width="11.85546875" customWidth="1"/>
    <col min="268" max="269" width="10" customWidth="1"/>
    <col min="270" max="270" width="10.5703125" customWidth="1"/>
    <col min="271" max="271" width="10" customWidth="1"/>
    <col min="272" max="272" width="10.85546875" customWidth="1"/>
    <col min="273" max="273" width="10.140625" customWidth="1"/>
    <col min="274" max="274" width="11.28515625" customWidth="1"/>
    <col min="513" max="513" width="11.7109375" customWidth="1"/>
    <col min="514" max="520" width="10.7109375" customWidth="1"/>
    <col min="521" max="521" width="6.140625" customWidth="1"/>
    <col min="522" max="522" width="22.85546875" customWidth="1"/>
    <col min="523" max="523" width="11.85546875" customWidth="1"/>
    <col min="524" max="525" width="10" customWidth="1"/>
    <col min="526" max="526" width="10.5703125" customWidth="1"/>
    <col min="527" max="527" width="10" customWidth="1"/>
    <col min="528" max="528" width="10.85546875" customWidth="1"/>
    <col min="529" max="529" width="10.140625" customWidth="1"/>
    <col min="530" max="530" width="11.28515625" customWidth="1"/>
    <col min="769" max="769" width="11.7109375" customWidth="1"/>
    <col min="770" max="776" width="10.7109375" customWidth="1"/>
    <col min="777" max="777" width="6.140625" customWidth="1"/>
    <col min="778" max="778" width="22.85546875" customWidth="1"/>
    <col min="779" max="779" width="11.85546875" customWidth="1"/>
    <col min="780" max="781" width="10" customWidth="1"/>
    <col min="782" max="782" width="10.5703125" customWidth="1"/>
    <col min="783" max="783" width="10" customWidth="1"/>
    <col min="784" max="784" width="10.85546875" customWidth="1"/>
    <col min="785" max="785" width="10.140625" customWidth="1"/>
    <col min="786" max="786" width="11.28515625" customWidth="1"/>
    <col min="1025" max="1025" width="11.7109375" customWidth="1"/>
    <col min="1026" max="1032" width="10.7109375" customWidth="1"/>
    <col min="1033" max="1033" width="6.140625" customWidth="1"/>
    <col min="1034" max="1034" width="22.85546875" customWidth="1"/>
    <col min="1035" max="1035" width="11.85546875" customWidth="1"/>
    <col min="1036" max="1037" width="10" customWidth="1"/>
    <col min="1038" max="1038" width="10.5703125" customWidth="1"/>
    <col min="1039" max="1039" width="10" customWidth="1"/>
    <col min="1040" max="1040" width="10.85546875" customWidth="1"/>
    <col min="1041" max="1041" width="10.140625" customWidth="1"/>
    <col min="1042" max="1042" width="11.28515625" customWidth="1"/>
    <col min="1281" max="1281" width="11.7109375" customWidth="1"/>
    <col min="1282" max="1288" width="10.7109375" customWidth="1"/>
    <col min="1289" max="1289" width="6.140625" customWidth="1"/>
    <col min="1290" max="1290" width="22.85546875" customWidth="1"/>
    <col min="1291" max="1291" width="11.85546875" customWidth="1"/>
    <col min="1292" max="1293" width="10" customWidth="1"/>
    <col min="1294" max="1294" width="10.5703125" customWidth="1"/>
    <col min="1295" max="1295" width="10" customWidth="1"/>
    <col min="1296" max="1296" width="10.85546875" customWidth="1"/>
    <col min="1297" max="1297" width="10.140625" customWidth="1"/>
    <col min="1298" max="1298" width="11.28515625" customWidth="1"/>
    <col min="1537" max="1537" width="11.7109375" customWidth="1"/>
    <col min="1538" max="1544" width="10.7109375" customWidth="1"/>
    <col min="1545" max="1545" width="6.140625" customWidth="1"/>
    <col min="1546" max="1546" width="22.85546875" customWidth="1"/>
    <col min="1547" max="1547" width="11.85546875" customWidth="1"/>
    <col min="1548" max="1549" width="10" customWidth="1"/>
    <col min="1550" max="1550" width="10.5703125" customWidth="1"/>
    <col min="1551" max="1551" width="10" customWidth="1"/>
    <col min="1552" max="1552" width="10.85546875" customWidth="1"/>
    <col min="1553" max="1553" width="10.140625" customWidth="1"/>
    <col min="1554" max="1554" width="11.28515625" customWidth="1"/>
    <col min="1793" max="1793" width="11.7109375" customWidth="1"/>
    <col min="1794" max="1800" width="10.7109375" customWidth="1"/>
    <col min="1801" max="1801" width="6.140625" customWidth="1"/>
    <col min="1802" max="1802" width="22.85546875" customWidth="1"/>
    <col min="1803" max="1803" width="11.85546875" customWidth="1"/>
    <col min="1804" max="1805" width="10" customWidth="1"/>
    <col min="1806" max="1806" width="10.5703125" customWidth="1"/>
    <col min="1807" max="1807" width="10" customWidth="1"/>
    <col min="1808" max="1808" width="10.85546875" customWidth="1"/>
    <col min="1809" max="1809" width="10.140625" customWidth="1"/>
    <col min="1810" max="1810" width="11.28515625" customWidth="1"/>
    <col min="2049" max="2049" width="11.7109375" customWidth="1"/>
    <col min="2050" max="2056" width="10.7109375" customWidth="1"/>
    <col min="2057" max="2057" width="6.140625" customWidth="1"/>
    <col min="2058" max="2058" width="22.85546875" customWidth="1"/>
    <col min="2059" max="2059" width="11.85546875" customWidth="1"/>
    <col min="2060" max="2061" width="10" customWidth="1"/>
    <col min="2062" max="2062" width="10.5703125" customWidth="1"/>
    <col min="2063" max="2063" width="10" customWidth="1"/>
    <col min="2064" max="2064" width="10.85546875" customWidth="1"/>
    <col min="2065" max="2065" width="10.140625" customWidth="1"/>
    <col min="2066" max="2066" width="11.28515625" customWidth="1"/>
    <col min="2305" max="2305" width="11.7109375" customWidth="1"/>
    <col min="2306" max="2312" width="10.7109375" customWidth="1"/>
    <col min="2313" max="2313" width="6.140625" customWidth="1"/>
    <col min="2314" max="2314" width="22.85546875" customWidth="1"/>
    <col min="2315" max="2315" width="11.85546875" customWidth="1"/>
    <col min="2316" max="2317" width="10" customWidth="1"/>
    <col min="2318" max="2318" width="10.5703125" customWidth="1"/>
    <col min="2319" max="2319" width="10" customWidth="1"/>
    <col min="2320" max="2320" width="10.85546875" customWidth="1"/>
    <col min="2321" max="2321" width="10.140625" customWidth="1"/>
    <col min="2322" max="2322" width="11.28515625" customWidth="1"/>
    <col min="2561" max="2561" width="11.7109375" customWidth="1"/>
    <col min="2562" max="2568" width="10.7109375" customWidth="1"/>
    <col min="2569" max="2569" width="6.140625" customWidth="1"/>
    <col min="2570" max="2570" width="22.85546875" customWidth="1"/>
    <col min="2571" max="2571" width="11.85546875" customWidth="1"/>
    <col min="2572" max="2573" width="10" customWidth="1"/>
    <col min="2574" max="2574" width="10.5703125" customWidth="1"/>
    <col min="2575" max="2575" width="10" customWidth="1"/>
    <col min="2576" max="2576" width="10.85546875" customWidth="1"/>
    <col min="2577" max="2577" width="10.140625" customWidth="1"/>
    <col min="2578" max="2578" width="11.28515625" customWidth="1"/>
    <col min="2817" max="2817" width="11.7109375" customWidth="1"/>
    <col min="2818" max="2824" width="10.7109375" customWidth="1"/>
    <col min="2825" max="2825" width="6.140625" customWidth="1"/>
    <col min="2826" max="2826" width="22.85546875" customWidth="1"/>
    <col min="2827" max="2827" width="11.85546875" customWidth="1"/>
    <col min="2828" max="2829" width="10" customWidth="1"/>
    <col min="2830" max="2830" width="10.5703125" customWidth="1"/>
    <col min="2831" max="2831" width="10" customWidth="1"/>
    <col min="2832" max="2832" width="10.85546875" customWidth="1"/>
    <col min="2833" max="2833" width="10.140625" customWidth="1"/>
    <col min="2834" max="2834" width="11.28515625" customWidth="1"/>
    <col min="3073" max="3073" width="11.7109375" customWidth="1"/>
    <col min="3074" max="3080" width="10.7109375" customWidth="1"/>
    <col min="3081" max="3081" width="6.140625" customWidth="1"/>
    <col min="3082" max="3082" width="22.85546875" customWidth="1"/>
    <col min="3083" max="3083" width="11.85546875" customWidth="1"/>
    <col min="3084" max="3085" width="10" customWidth="1"/>
    <col min="3086" max="3086" width="10.5703125" customWidth="1"/>
    <col min="3087" max="3087" width="10" customWidth="1"/>
    <col min="3088" max="3088" width="10.85546875" customWidth="1"/>
    <col min="3089" max="3089" width="10.140625" customWidth="1"/>
    <col min="3090" max="3090" width="11.28515625" customWidth="1"/>
    <col min="3329" max="3329" width="11.7109375" customWidth="1"/>
    <col min="3330" max="3336" width="10.7109375" customWidth="1"/>
    <col min="3337" max="3337" width="6.140625" customWidth="1"/>
    <col min="3338" max="3338" width="22.85546875" customWidth="1"/>
    <col min="3339" max="3339" width="11.85546875" customWidth="1"/>
    <col min="3340" max="3341" width="10" customWidth="1"/>
    <col min="3342" max="3342" width="10.5703125" customWidth="1"/>
    <col min="3343" max="3343" width="10" customWidth="1"/>
    <col min="3344" max="3344" width="10.85546875" customWidth="1"/>
    <col min="3345" max="3345" width="10.140625" customWidth="1"/>
    <col min="3346" max="3346" width="11.28515625" customWidth="1"/>
    <col min="3585" max="3585" width="11.7109375" customWidth="1"/>
    <col min="3586" max="3592" width="10.7109375" customWidth="1"/>
    <col min="3593" max="3593" width="6.140625" customWidth="1"/>
    <col min="3594" max="3594" width="22.85546875" customWidth="1"/>
    <col min="3595" max="3595" width="11.85546875" customWidth="1"/>
    <col min="3596" max="3597" width="10" customWidth="1"/>
    <col min="3598" max="3598" width="10.5703125" customWidth="1"/>
    <col min="3599" max="3599" width="10" customWidth="1"/>
    <col min="3600" max="3600" width="10.85546875" customWidth="1"/>
    <col min="3601" max="3601" width="10.140625" customWidth="1"/>
    <col min="3602" max="3602" width="11.28515625" customWidth="1"/>
    <col min="3841" max="3841" width="11.7109375" customWidth="1"/>
    <col min="3842" max="3848" width="10.7109375" customWidth="1"/>
    <col min="3849" max="3849" width="6.140625" customWidth="1"/>
    <col min="3850" max="3850" width="22.85546875" customWidth="1"/>
    <col min="3851" max="3851" width="11.85546875" customWidth="1"/>
    <col min="3852" max="3853" width="10" customWidth="1"/>
    <col min="3854" max="3854" width="10.5703125" customWidth="1"/>
    <col min="3855" max="3855" width="10" customWidth="1"/>
    <col min="3856" max="3856" width="10.85546875" customWidth="1"/>
    <col min="3857" max="3857" width="10.140625" customWidth="1"/>
    <col min="3858" max="3858" width="11.28515625" customWidth="1"/>
    <col min="4097" max="4097" width="11.7109375" customWidth="1"/>
    <col min="4098" max="4104" width="10.7109375" customWidth="1"/>
    <col min="4105" max="4105" width="6.140625" customWidth="1"/>
    <col min="4106" max="4106" width="22.85546875" customWidth="1"/>
    <col min="4107" max="4107" width="11.85546875" customWidth="1"/>
    <col min="4108" max="4109" width="10" customWidth="1"/>
    <col min="4110" max="4110" width="10.5703125" customWidth="1"/>
    <col min="4111" max="4111" width="10" customWidth="1"/>
    <col min="4112" max="4112" width="10.85546875" customWidth="1"/>
    <col min="4113" max="4113" width="10.140625" customWidth="1"/>
    <col min="4114" max="4114" width="11.28515625" customWidth="1"/>
    <col min="4353" max="4353" width="11.7109375" customWidth="1"/>
    <col min="4354" max="4360" width="10.7109375" customWidth="1"/>
    <col min="4361" max="4361" width="6.140625" customWidth="1"/>
    <col min="4362" max="4362" width="22.85546875" customWidth="1"/>
    <col min="4363" max="4363" width="11.85546875" customWidth="1"/>
    <col min="4364" max="4365" width="10" customWidth="1"/>
    <col min="4366" max="4366" width="10.5703125" customWidth="1"/>
    <col min="4367" max="4367" width="10" customWidth="1"/>
    <col min="4368" max="4368" width="10.85546875" customWidth="1"/>
    <col min="4369" max="4369" width="10.140625" customWidth="1"/>
    <col min="4370" max="4370" width="11.28515625" customWidth="1"/>
    <col min="4609" max="4609" width="11.7109375" customWidth="1"/>
    <col min="4610" max="4616" width="10.7109375" customWidth="1"/>
    <col min="4617" max="4617" width="6.140625" customWidth="1"/>
    <col min="4618" max="4618" width="22.85546875" customWidth="1"/>
    <col min="4619" max="4619" width="11.85546875" customWidth="1"/>
    <col min="4620" max="4621" width="10" customWidth="1"/>
    <col min="4622" max="4622" width="10.5703125" customWidth="1"/>
    <col min="4623" max="4623" width="10" customWidth="1"/>
    <col min="4624" max="4624" width="10.85546875" customWidth="1"/>
    <col min="4625" max="4625" width="10.140625" customWidth="1"/>
    <col min="4626" max="4626" width="11.28515625" customWidth="1"/>
    <col min="4865" max="4865" width="11.7109375" customWidth="1"/>
    <col min="4866" max="4872" width="10.7109375" customWidth="1"/>
    <col min="4873" max="4873" width="6.140625" customWidth="1"/>
    <col min="4874" max="4874" width="22.85546875" customWidth="1"/>
    <col min="4875" max="4875" width="11.85546875" customWidth="1"/>
    <col min="4876" max="4877" width="10" customWidth="1"/>
    <col min="4878" max="4878" width="10.5703125" customWidth="1"/>
    <col min="4879" max="4879" width="10" customWidth="1"/>
    <col min="4880" max="4880" width="10.85546875" customWidth="1"/>
    <col min="4881" max="4881" width="10.140625" customWidth="1"/>
    <col min="4882" max="4882" width="11.28515625" customWidth="1"/>
    <col min="5121" max="5121" width="11.7109375" customWidth="1"/>
    <col min="5122" max="5128" width="10.7109375" customWidth="1"/>
    <col min="5129" max="5129" width="6.140625" customWidth="1"/>
    <col min="5130" max="5130" width="22.85546875" customWidth="1"/>
    <col min="5131" max="5131" width="11.85546875" customWidth="1"/>
    <col min="5132" max="5133" width="10" customWidth="1"/>
    <col min="5134" max="5134" width="10.5703125" customWidth="1"/>
    <col min="5135" max="5135" width="10" customWidth="1"/>
    <col min="5136" max="5136" width="10.85546875" customWidth="1"/>
    <col min="5137" max="5137" width="10.140625" customWidth="1"/>
    <col min="5138" max="5138" width="11.28515625" customWidth="1"/>
    <col min="5377" max="5377" width="11.7109375" customWidth="1"/>
    <col min="5378" max="5384" width="10.7109375" customWidth="1"/>
    <col min="5385" max="5385" width="6.140625" customWidth="1"/>
    <col min="5386" max="5386" width="22.85546875" customWidth="1"/>
    <col min="5387" max="5387" width="11.85546875" customWidth="1"/>
    <col min="5388" max="5389" width="10" customWidth="1"/>
    <col min="5390" max="5390" width="10.5703125" customWidth="1"/>
    <col min="5391" max="5391" width="10" customWidth="1"/>
    <col min="5392" max="5392" width="10.85546875" customWidth="1"/>
    <col min="5393" max="5393" width="10.140625" customWidth="1"/>
    <col min="5394" max="5394" width="11.28515625" customWidth="1"/>
    <col min="5633" max="5633" width="11.7109375" customWidth="1"/>
    <col min="5634" max="5640" width="10.7109375" customWidth="1"/>
    <col min="5641" max="5641" width="6.140625" customWidth="1"/>
    <col min="5642" max="5642" width="22.85546875" customWidth="1"/>
    <col min="5643" max="5643" width="11.85546875" customWidth="1"/>
    <col min="5644" max="5645" width="10" customWidth="1"/>
    <col min="5646" max="5646" width="10.5703125" customWidth="1"/>
    <col min="5647" max="5647" width="10" customWidth="1"/>
    <col min="5648" max="5648" width="10.85546875" customWidth="1"/>
    <col min="5649" max="5649" width="10.140625" customWidth="1"/>
    <col min="5650" max="5650" width="11.28515625" customWidth="1"/>
    <col min="5889" max="5889" width="11.7109375" customWidth="1"/>
    <col min="5890" max="5896" width="10.7109375" customWidth="1"/>
    <col min="5897" max="5897" width="6.140625" customWidth="1"/>
    <col min="5898" max="5898" width="22.85546875" customWidth="1"/>
    <col min="5899" max="5899" width="11.85546875" customWidth="1"/>
    <col min="5900" max="5901" width="10" customWidth="1"/>
    <col min="5902" max="5902" width="10.5703125" customWidth="1"/>
    <col min="5903" max="5903" width="10" customWidth="1"/>
    <col min="5904" max="5904" width="10.85546875" customWidth="1"/>
    <col min="5905" max="5905" width="10.140625" customWidth="1"/>
    <col min="5906" max="5906" width="11.28515625" customWidth="1"/>
    <col min="6145" max="6145" width="11.7109375" customWidth="1"/>
    <col min="6146" max="6152" width="10.7109375" customWidth="1"/>
    <col min="6153" max="6153" width="6.140625" customWidth="1"/>
    <col min="6154" max="6154" width="22.85546875" customWidth="1"/>
    <col min="6155" max="6155" width="11.85546875" customWidth="1"/>
    <col min="6156" max="6157" width="10" customWidth="1"/>
    <col min="6158" max="6158" width="10.5703125" customWidth="1"/>
    <col min="6159" max="6159" width="10" customWidth="1"/>
    <col min="6160" max="6160" width="10.85546875" customWidth="1"/>
    <col min="6161" max="6161" width="10.140625" customWidth="1"/>
    <col min="6162" max="6162" width="11.28515625" customWidth="1"/>
    <col min="6401" max="6401" width="11.7109375" customWidth="1"/>
    <col min="6402" max="6408" width="10.7109375" customWidth="1"/>
    <col min="6409" max="6409" width="6.140625" customWidth="1"/>
    <col min="6410" max="6410" width="22.85546875" customWidth="1"/>
    <col min="6411" max="6411" width="11.85546875" customWidth="1"/>
    <col min="6412" max="6413" width="10" customWidth="1"/>
    <col min="6414" max="6414" width="10.5703125" customWidth="1"/>
    <col min="6415" max="6415" width="10" customWidth="1"/>
    <col min="6416" max="6416" width="10.85546875" customWidth="1"/>
    <col min="6417" max="6417" width="10.140625" customWidth="1"/>
    <col min="6418" max="6418" width="11.28515625" customWidth="1"/>
    <col min="6657" max="6657" width="11.7109375" customWidth="1"/>
    <col min="6658" max="6664" width="10.7109375" customWidth="1"/>
    <col min="6665" max="6665" width="6.140625" customWidth="1"/>
    <col min="6666" max="6666" width="22.85546875" customWidth="1"/>
    <col min="6667" max="6667" width="11.85546875" customWidth="1"/>
    <col min="6668" max="6669" width="10" customWidth="1"/>
    <col min="6670" max="6670" width="10.5703125" customWidth="1"/>
    <col min="6671" max="6671" width="10" customWidth="1"/>
    <col min="6672" max="6672" width="10.85546875" customWidth="1"/>
    <col min="6673" max="6673" width="10.140625" customWidth="1"/>
    <col min="6674" max="6674" width="11.28515625" customWidth="1"/>
    <col min="6913" max="6913" width="11.7109375" customWidth="1"/>
    <col min="6914" max="6920" width="10.7109375" customWidth="1"/>
    <col min="6921" max="6921" width="6.140625" customWidth="1"/>
    <col min="6922" max="6922" width="22.85546875" customWidth="1"/>
    <col min="6923" max="6923" width="11.85546875" customWidth="1"/>
    <col min="6924" max="6925" width="10" customWidth="1"/>
    <col min="6926" max="6926" width="10.5703125" customWidth="1"/>
    <col min="6927" max="6927" width="10" customWidth="1"/>
    <col min="6928" max="6928" width="10.85546875" customWidth="1"/>
    <col min="6929" max="6929" width="10.140625" customWidth="1"/>
    <col min="6930" max="6930" width="11.28515625" customWidth="1"/>
    <col min="7169" max="7169" width="11.7109375" customWidth="1"/>
    <col min="7170" max="7176" width="10.7109375" customWidth="1"/>
    <col min="7177" max="7177" width="6.140625" customWidth="1"/>
    <col min="7178" max="7178" width="22.85546875" customWidth="1"/>
    <col min="7179" max="7179" width="11.85546875" customWidth="1"/>
    <col min="7180" max="7181" width="10" customWidth="1"/>
    <col min="7182" max="7182" width="10.5703125" customWidth="1"/>
    <col min="7183" max="7183" width="10" customWidth="1"/>
    <col min="7184" max="7184" width="10.85546875" customWidth="1"/>
    <col min="7185" max="7185" width="10.140625" customWidth="1"/>
    <col min="7186" max="7186" width="11.28515625" customWidth="1"/>
    <col min="7425" max="7425" width="11.7109375" customWidth="1"/>
    <col min="7426" max="7432" width="10.7109375" customWidth="1"/>
    <col min="7433" max="7433" width="6.140625" customWidth="1"/>
    <col min="7434" max="7434" width="22.85546875" customWidth="1"/>
    <col min="7435" max="7435" width="11.85546875" customWidth="1"/>
    <col min="7436" max="7437" width="10" customWidth="1"/>
    <col min="7438" max="7438" width="10.5703125" customWidth="1"/>
    <col min="7439" max="7439" width="10" customWidth="1"/>
    <col min="7440" max="7440" width="10.85546875" customWidth="1"/>
    <col min="7441" max="7441" width="10.140625" customWidth="1"/>
    <col min="7442" max="7442" width="11.28515625" customWidth="1"/>
    <col min="7681" max="7681" width="11.7109375" customWidth="1"/>
    <col min="7682" max="7688" width="10.7109375" customWidth="1"/>
    <col min="7689" max="7689" width="6.140625" customWidth="1"/>
    <col min="7690" max="7690" width="22.85546875" customWidth="1"/>
    <col min="7691" max="7691" width="11.85546875" customWidth="1"/>
    <col min="7692" max="7693" width="10" customWidth="1"/>
    <col min="7694" max="7694" width="10.5703125" customWidth="1"/>
    <col min="7695" max="7695" width="10" customWidth="1"/>
    <col min="7696" max="7696" width="10.85546875" customWidth="1"/>
    <col min="7697" max="7697" width="10.140625" customWidth="1"/>
    <col min="7698" max="7698" width="11.28515625" customWidth="1"/>
    <col min="7937" max="7937" width="11.7109375" customWidth="1"/>
    <col min="7938" max="7944" width="10.7109375" customWidth="1"/>
    <col min="7945" max="7945" width="6.140625" customWidth="1"/>
    <col min="7946" max="7946" width="22.85546875" customWidth="1"/>
    <col min="7947" max="7947" width="11.85546875" customWidth="1"/>
    <col min="7948" max="7949" width="10" customWidth="1"/>
    <col min="7950" max="7950" width="10.5703125" customWidth="1"/>
    <col min="7951" max="7951" width="10" customWidth="1"/>
    <col min="7952" max="7952" width="10.85546875" customWidth="1"/>
    <col min="7953" max="7953" width="10.140625" customWidth="1"/>
    <col min="7954" max="7954" width="11.28515625" customWidth="1"/>
    <col min="8193" max="8193" width="11.7109375" customWidth="1"/>
    <col min="8194" max="8200" width="10.7109375" customWidth="1"/>
    <col min="8201" max="8201" width="6.140625" customWidth="1"/>
    <col min="8202" max="8202" width="22.85546875" customWidth="1"/>
    <col min="8203" max="8203" width="11.85546875" customWidth="1"/>
    <col min="8204" max="8205" width="10" customWidth="1"/>
    <col min="8206" max="8206" width="10.5703125" customWidth="1"/>
    <col min="8207" max="8207" width="10" customWidth="1"/>
    <col min="8208" max="8208" width="10.85546875" customWidth="1"/>
    <col min="8209" max="8209" width="10.140625" customWidth="1"/>
    <col min="8210" max="8210" width="11.28515625" customWidth="1"/>
    <col min="8449" max="8449" width="11.7109375" customWidth="1"/>
    <col min="8450" max="8456" width="10.7109375" customWidth="1"/>
    <col min="8457" max="8457" width="6.140625" customWidth="1"/>
    <col min="8458" max="8458" width="22.85546875" customWidth="1"/>
    <col min="8459" max="8459" width="11.85546875" customWidth="1"/>
    <col min="8460" max="8461" width="10" customWidth="1"/>
    <col min="8462" max="8462" width="10.5703125" customWidth="1"/>
    <col min="8463" max="8463" width="10" customWidth="1"/>
    <col min="8464" max="8464" width="10.85546875" customWidth="1"/>
    <col min="8465" max="8465" width="10.140625" customWidth="1"/>
    <col min="8466" max="8466" width="11.28515625" customWidth="1"/>
    <col min="8705" max="8705" width="11.7109375" customWidth="1"/>
    <col min="8706" max="8712" width="10.7109375" customWidth="1"/>
    <col min="8713" max="8713" width="6.140625" customWidth="1"/>
    <col min="8714" max="8714" width="22.85546875" customWidth="1"/>
    <col min="8715" max="8715" width="11.85546875" customWidth="1"/>
    <col min="8716" max="8717" width="10" customWidth="1"/>
    <col min="8718" max="8718" width="10.5703125" customWidth="1"/>
    <col min="8719" max="8719" width="10" customWidth="1"/>
    <col min="8720" max="8720" width="10.85546875" customWidth="1"/>
    <col min="8721" max="8721" width="10.140625" customWidth="1"/>
    <col min="8722" max="8722" width="11.28515625" customWidth="1"/>
    <col min="8961" max="8961" width="11.7109375" customWidth="1"/>
    <col min="8962" max="8968" width="10.7109375" customWidth="1"/>
    <col min="8969" max="8969" width="6.140625" customWidth="1"/>
    <col min="8970" max="8970" width="22.85546875" customWidth="1"/>
    <col min="8971" max="8971" width="11.85546875" customWidth="1"/>
    <col min="8972" max="8973" width="10" customWidth="1"/>
    <col min="8974" max="8974" width="10.5703125" customWidth="1"/>
    <col min="8975" max="8975" width="10" customWidth="1"/>
    <col min="8976" max="8976" width="10.85546875" customWidth="1"/>
    <col min="8977" max="8977" width="10.140625" customWidth="1"/>
    <col min="8978" max="8978" width="11.28515625" customWidth="1"/>
    <col min="9217" max="9217" width="11.7109375" customWidth="1"/>
    <col min="9218" max="9224" width="10.7109375" customWidth="1"/>
    <col min="9225" max="9225" width="6.140625" customWidth="1"/>
    <col min="9226" max="9226" width="22.85546875" customWidth="1"/>
    <col min="9227" max="9227" width="11.85546875" customWidth="1"/>
    <col min="9228" max="9229" width="10" customWidth="1"/>
    <col min="9230" max="9230" width="10.5703125" customWidth="1"/>
    <col min="9231" max="9231" width="10" customWidth="1"/>
    <col min="9232" max="9232" width="10.85546875" customWidth="1"/>
    <col min="9233" max="9233" width="10.140625" customWidth="1"/>
    <col min="9234" max="9234" width="11.28515625" customWidth="1"/>
    <col min="9473" max="9473" width="11.7109375" customWidth="1"/>
    <col min="9474" max="9480" width="10.7109375" customWidth="1"/>
    <col min="9481" max="9481" width="6.140625" customWidth="1"/>
    <col min="9482" max="9482" width="22.85546875" customWidth="1"/>
    <col min="9483" max="9483" width="11.85546875" customWidth="1"/>
    <col min="9484" max="9485" width="10" customWidth="1"/>
    <col min="9486" max="9486" width="10.5703125" customWidth="1"/>
    <col min="9487" max="9487" width="10" customWidth="1"/>
    <col min="9488" max="9488" width="10.85546875" customWidth="1"/>
    <col min="9489" max="9489" width="10.140625" customWidth="1"/>
    <col min="9490" max="9490" width="11.28515625" customWidth="1"/>
    <col min="9729" max="9729" width="11.7109375" customWidth="1"/>
    <col min="9730" max="9736" width="10.7109375" customWidth="1"/>
    <col min="9737" max="9737" width="6.140625" customWidth="1"/>
    <col min="9738" max="9738" width="22.85546875" customWidth="1"/>
    <col min="9739" max="9739" width="11.85546875" customWidth="1"/>
    <col min="9740" max="9741" width="10" customWidth="1"/>
    <col min="9742" max="9742" width="10.5703125" customWidth="1"/>
    <col min="9743" max="9743" width="10" customWidth="1"/>
    <col min="9744" max="9744" width="10.85546875" customWidth="1"/>
    <col min="9745" max="9745" width="10.140625" customWidth="1"/>
    <col min="9746" max="9746" width="11.28515625" customWidth="1"/>
    <col min="9985" max="9985" width="11.7109375" customWidth="1"/>
    <col min="9986" max="9992" width="10.7109375" customWidth="1"/>
    <col min="9993" max="9993" width="6.140625" customWidth="1"/>
    <col min="9994" max="9994" width="22.85546875" customWidth="1"/>
    <col min="9995" max="9995" width="11.85546875" customWidth="1"/>
    <col min="9996" max="9997" width="10" customWidth="1"/>
    <col min="9998" max="9998" width="10.5703125" customWidth="1"/>
    <col min="9999" max="9999" width="10" customWidth="1"/>
    <col min="10000" max="10000" width="10.85546875" customWidth="1"/>
    <col min="10001" max="10001" width="10.140625" customWidth="1"/>
    <col min="10002" max="10002" width="11.28515625" customWidth="1"/>
    <col min="10241" max="10241" width="11.7109375" customWidth="1"/>
    <col min="10242" max="10248" width="10.7109375" customWidth="1"/>
    <col min="10249" max="10249" width="6.140625" customWidth="1"/>
    <col min="10250" max="10250" width="22.85546875" customWidth="1"/>
    <col min="10251" max="10251" width="11.85546875" customWidth="1"/>
    <col min="10252" max="10253" width="10" customWidth="1"/>
    <col min="10254" max="10254" width="10.5703125" customWidth="1"/>
    <col min="10255" max="10255" width="10" customWidth="1"/>
    <col min="10256" max="10256" width="10.85546875" customWidth="1"/>
    <col min="10257" max="10257" width="10.140625" customWidth="1"/>
    <col min="10258" max="10258" width="11.28515625" customWidth="1"/>
    <col min="10497" max="10497" width="11.7109375" customWidth="1"/>
    <col min="10498" max="10504" width="10.7109375" customWidth="1"/>
    <col min="10505" max="10505" width="6.140625" customWidth="1"/>
    <col min="10506" max="10506" width="22.85546875" customWidth="1"/>
    <col min="10507" max="10507" width="11.85546875" customWidth="1"/>
    <col min="10508" max="10509" width="10" customWidth="1"/>
    <col min="10510" max="10510" width="10.5703125" customWidth="1"/>
    <col min="10511" max="10511" width="10" customWidth="1"/>
    <col min="10512" max="10512" width="10.85546875" customWidth="1"/>
    <col min="10513" max="10513" width="10.140625" customWidth="1"/>
    <col min="10514" max="10514" width="11.28515625" customWidth="1"/>
    <col min="10753" max="10753" width="11.7109375" customWidth="1"/>
    <col min="10754" max="10760" width="10.7109375" customWidth="1"/>
    <col min="10761" max="10761" width="6.140625" customWidth="1"/>
    <col min="10762" max="10762" width="22.85546875" customWidth="1"/>
    <col min="10763" max="10763" width="11.85546875" customWidth="1"/>
    <col min="10764" max="10765" width="10" customWidth="1"/>
    <col min="10766" max="10766" width="10.5703125" customWidth="1"/>
    <col min="10767" max="10767" width="10" customWidth="1"/>
    <col min="10768" max="10768" width="10.85546875" customWidth="1"/>
    <col min="10769" max="10769" width="10.140625" customWidth="1"/>
    <col min="10770" max="10770" width="11.28515625" customWidth="1"/>
    <col min="11009" max="11009" width="11.7109375" customWidth="1"/>
    <col min="11010" max="11016" width="10.7109375" customWidth="1"/>
    <col min="11017" max="11017" width="6.140625" customWidth="1"/>
    <col min="11018" max="11018" width="22.85546875" customWidth="1"/>
    <col min="11019" max="11019" width="11.85546875" customWidth="1"/>
    <col min="11020" max="11021" width="10" customWidth="1"/>
    <col min="11022" max="11022" width="10.5703125" customWidth="1"/>
    <col min="11023" max="11023" width="10" customWidth="1"/>
    <col min="11024" max="11024" width="10.85546875" customWidth="1"/>
    <col min="11025" max="11025" width="10.140625" customWidth="1"/>
    <col min="11026" max="11026" width="11.28515625" customWidth="1"/>
    <col min="11265" max="11265" width="11.7109375" customWidth="1"/>
    <col min="11266" max="11272" width="10.7109375" customWidth="1"/>
    <col min="11273" max="11273" width="6.140625" customWidth="1"/>
    <col min="11274" max="11274" width="22.85546875" customWidth="1"/>
    <col min="11275" max="11275" width="11.85546875" customWidth="1"/>
    <col min="11276" max="11277" width="10" customWidth="1"/>
    <col min="11278" max="11278" width="10.5703125" customWidth="1"/>
    <col min="11279" max="11279" width="10" customWidth="1"/>
    <col min="11280" max="11280" width="10.85546875" customWidth="1"/>
    <col min="11281" max="11281" width="10.140625" customWidth="1"/>
    <col min="11282" max="11282" width="11.28515625" customWidth="1"/>
    <col min="11521" max="11521" width="11.7109375" customWidth="1"/>
    <col min="11522" max="11528" width="10.7109375" customWidth="1"/>
    <col min="11529" max="11529" width="6.140625" customWidth="1"/>
    <col min="11530" max="11530" width="22.85546875" customWidth="1"/>
    <col min="11531" max="11531" width="11.85546875" customWidth="1"/>
    <col min="11532" max="11533" width="10" customWidth="1"/>
    <col min="11534" max="11534" width="10.5703125" customWidth="1"/>
    <col min="11535" max="11535" width="10" customWidth="1"/>
    <col min="11536" max="11536" width="10.85546875" customWidth="1"/>
    <col min="11537" max="11537" width="10.140625" customWidth="1"/>
    <col min="11538" max="11538" width="11.28515625" customWidth="1"/>
    <col min="11777" max="11777" width="11.7109375" customWidth="1"/>
    <col min="11778" max="11784" width="10.7109375" customWidth="1"/>
    <col min="11785" max="11785" width="6.140625" customWidth="1"/>
    <col min="11786" max="11786" width="22.85546875" customWidth="1"/>
    <col min="11787" max="11787" width="11.85546875" customWidth="1"/>
    <col min="11788" max="11789" width="10" customWidth="1"/>
    <col min="11790" max="11790" width="10.5703125" customWidth="1"/>
    <col min="11791" max="11791" width="10" customWidth="1"/>
    <col min="11792" max="11792" width="10.85546875" customWidth="1"/>
    <col min="11793" max="11793" width="10.140625" customWidth="1"/>
    <col min="11794" max="11794" width="11.28515625" customWidth="1"/>
    <col min="12033" max="12033" width="11.7109375" customWidth="1"/>
    <col min="12034" max="12040" width="10.7109375" customWidth="1"/>
    <col min="12041" max="12041" width="6.140625" customWidth="1"/>
    <col min="12042" max="12042" width="22.85546875" customWidth="1"/>
    <col min="12043" max="12043" width="11.85546875" customWidth="1"/>
    <col min="12044" max="12045" width="10" customWidth="1"/>
    <col min="12046" max="12046" width="10.5703125" customWidth="1"/>
    <col min="12047" max="12047" width="10" customWidth="1"/>
    <col min="12048" max="12048" width="10.85546875" customWidth="1"/>
    <col min="12049" max="12049" width="10.140625" customWidth="1"/>
    <col min="12050" max="12050" width="11.28515625" customWidth="1"/>
    <col min="12289" max="12289" width="11.7109375" customWidth="1"/>
    <col min="12290" max="12296" width="10.7109375" customWidth="1"/>
    <col min="12297" max="12297" width="6.140625" customWidth="1"/>
    <col min="12298" max="12298" width="22.85546875" customWidth="1"/>
    <col min="12299" max="12299" width="11.85546875" customWidth="1"/>
    <col min="12300" max="12301" width="10" customWidth="1"/>
    <col min="12302" max="12302" width="10.5703125" customWidth="1"/>
    <col min="12303" max="12303" width="10" customWidth="1"/>
    <col min="12304" max="12304" width="10.85546875" customWidth="1"/>
    <col min="12305" max="12305" width="10.140625" customWidth="1"/>
    <col min="12306" max="12306" width="11.28515625" customWidth="1"/>
    <col min="12545" max="12545" width="11.7109375" customWidth="1"/>
    <col min="12546" max="12552" width="10.7109375" customWidth="1"/>
    <col min="12553" max="12553" width="6.140625" customWidth="1"/>
    <col min="12554" max="12554" width="22.85546875" customWidth="1"/>
    <col min="12555" max="12555" width="11.85546875" customWidth="1"/>
    <col min="12556" max="12557" width="10" customWidth="1"/>
    <col min="12558" max="12558" width="10.5703125" customWidth="1"/>
    <col min="12559" max="12559" width="10" customWidth="1"/>
    <col min="12560" max="12560" width="10.85546875" customWidth="1"/>
    <col min="12561" max="12561" width="10.140625" customWidth="1"/>
    <col min="12562" max="12562" width="11.28515625" customWidth="1"/>
    <col min="12801" max="12801" width="11.7109375" customWidth="1"/>
    <col min="12802" max="12808" width="10.7109375" customWidth="1"/>
    <col min="12809" max="12809" width="6.140625" customWidth="1"/>
    <col min="12810" max="12810" width="22.85546875" customWidth="1"/>
    <col min="12811" max="12811" width="11.85546875" customWidth="1"/>
    <col min="12812" max="12813" width="10" customWidth="1"/>
    <col min="12814" max="12814" width="10.5703125" customWidth="1"/>
    <col min="12815" max="12815" width="10" customWidth="1"/>
    <col min="12816" max="12816" width="10.85546875" customWidth="1"/>
    <col min="12817" max="12817" width="10.140625" customWidth="1"/>
    <col min="12818" max="12818" width="11.28515625" customWidth="1"/>
    <col min="13057" max="13057" width="11.7109375" customWidth="1"/>
    <col min="13058" max="13064" width="10.7109375" customWidth="1"/>
    <col min="13065" max="13065" width="6.140625" customWidth="1"/>
    <col min="13066" max="13066" width="22.85546875" customWidth="1"/>
    <col min="13067" max="13067" width="11.85546875" customWidth="1"/>
    <col min="13068" max="13069" width="10" customWidth="1"/>
    <col min="13070" max="13070" width="10.5703125" customWidth="1"/>
    <col min="13071" max="13071" width="10" customWidth="1"/>
    <col min="13072" max="13072" width="10.85546875" customWidth="1"/>
    <col min="13073" max="13073" width="10.140625" customWidth="1"/>
    <col min="13074" max="13074" width="11.28515625" customWidth="1"/>
    <col min="13313" max="13313" width="11.7109375" customWidth="1"/>
    <col min="13314" max="13320" width="10.7109375" customWidth="1"/>
    <col min="13321" max="13321" width="6.140625" customWidth="1"/>
    <col min="13322" max="13322" width="22.85546875" customWidth="1"/>
    <col min="13323" max="13323" width="11.85546875" customWidth="1"/>
    <col min="13324" max="13325" width="10" customWidth="1"/>
    <col min="13326" max="13326" width="10.5703125" customWidth="1"/>
    <col min="13327" max="13327" width="10" customWidth="1"/>
    <col min="13328" max="13328" width="10.85546875" customWidth="1"/>
    <col min="13329" max="13329" width="10.140625" customWidth="1"/>
    <col min="13330" max="13330" width="11.28515625" customWidth="1"/>
    <col min="13569" max="13569" width="11.7109375" customWidth="1"/>
    <col min="13570" max="13576" width="10.7109375" customWidth="1"/>
    <col min="13577" max="13577" width="6.140625" customWidth="1"/>
    <col min="13578" max="13578" width="22.85546875" customWidth="1"/>
    <col min="13579" max="13579" width="11.85546875" customWidth="1"/>
    <col min="13580" max="13581" width="10" customWidth="1"/>
    <col min="13582" max="13582" width="10.5703125" customWidth="1"/>
    <col min="13583" max="13583" width="10" customWidth="1"/>
    <col min="13584" max="13584" width="10.85546875" customWidth="1"/>
    <col min="13585" max="13585" width="10.140625" customWidth="1"/>
    <col min="13586" max="13586" width="11.28515625" customWidth="1"/>
    <col min="13825" max="13825" width="11.7109375" customWidth="1"/>
    <col min="13826" max="13832" width="10.7109375" customWidth="1"/>
    <col min="13833" max="13833" width="6.140625" customWidth="1"/>
    <col min="13834" max="13834" width="22.85546875" customWidth="1"/>
    <col min="13835" max="13835" width="11.85546875" customWidth="1"/>
    <col min="13836" max="13837" width="10" customWidth="1"/>
    <col min="13838" max="13838" width="10.5703125" customWidth="1"/>
    <col min="13839" max="13839" width="10" customWidth="1"/>
    <col min="13840" max="13840" width="10.85546875" customWidth="1"/>
    <col min="13841" max="13841" width="10.140625" customWidth="1"/>
    <col min="13842" max="13842" width="11.28515625" customWidth="1"/>
    <col min="14081" max="14081" width="11.7109375" customWidth="1"/>
    <col min="14082" max="14088" width="10.7109375" customWidth="1"/>
    <col min="14089" max="14089" width="6.140625" customWidth="1"/>
    <col min="14090" max="14090" width="22.85546875" customWidth="1"/>
    <col min="14091" max="14091" width="11.85546875" customWidth="1"/>
    <col min="14092" max="14093" width="10" customWidth="1"/>
    <col min="14094" max="14094" width="10.5703125" customWidth="1"/>
    <col min="14095" max="14095" width="10" customWidth="1"/>
    <col min="14096" max="14096" width="10.85546875" customWidth="1"/>
    <col min="14097" max="14097" width="10.140625" customWidth="1"/>
    <col min="14098" max="14098" width="11.28515625" customWidth="1"/>
    <col min="14337" max="14337" width="11.7109375" customWidth="1"/>
    <col min="14338" max="14344" width="10.7109375" customWidth="1"/>
    <col min="14345" max="14345" width="6.140625" customWidth="1"/>
    <col min="14346" max="14346" width="22.85546875" customWidth="1"/>
    <col min="14347" max="14347" width="11.85546875" customWidth="1"/>
    <col min="14348" max="14349" width="10" customWidth="1"/>
    <col min="14350" max="14350" width="10.5703125" customWidth="1"/>
    <col min="14351" max="14351" width="10" customWidth="1"/>
    <col min="14352" max="14352" width="10.85546875" customWidth="1"/>
    <col min="14353" max="14353" width="10.140625" customWidth="1"/>
    <col min="14354" max="14354" width="11.28515625" customWidth="1"/>
    <col min="14593" max="14593" width="11.7109375" customWidth="1"/>
    <col min="14594" max="14600" width="10.7109375" customWidth="1"/>
    <col min="14601" max="14601" width="6.140625" customWidth="1"/>
    <col min="14602" max="14602" width="22.85546875" customWidth="1"/>
    <col min="14603" max="14603" width="11.85546875" customWidth="1"/>
    <col min="14604" max="14605" width="10" customWidth="1"/>
    <col min="14606" max="14606" width="10.5703125" customWidth="1"/>
    <col min="14607" max="14607" width="10" customWidth="1"/>
    <col min="14608" max="14608" width="10.85546875" customWidth="1"/>
    <col min="14609" max="14609" width="10.140625" customWidth="1"/>
    <col min="14610" max="14610" width="11.28515625" customWidth="1"/>
    <col min="14849" max="14849" width="11.7109375" customWidth="1"/>
    <col min="14850" max="14856" width="10.7109375" customWidth="1"/>
    <col min="14857" max="14857" width="6.140625" customWidth="1"/>
    <col min="14858" max="14858" width="22.85546875" customWidth="1"/>
    <col min="14859" max="14859" width="11.85546875" customWidth="1"/>
    <col min="14860" max="14861" width="10" customWidth="1"/>
    <col min="14862" max="14862" width="10.5703125" customWidth="1"/>
    <col min="14863" max="14863" width="10" customWidth="1"/>
    <col min="14864" max="14864" width="10.85546875" customWidth="1"/>
    <col min="14865" max="14865" width="10.140625" customWidth="1"/>
    <col min="14866" max="14866" width="11.28515625" customWidth="1"/>
    <col min="15105" max="15105" width="11.7109375" customWidth="1"/>
    <col min="15106" max="15112" width="10.7109375" customWidth="1"/>
    <col min="15113" max="15113" width="6.140625" customWidth="1"/>
    <col min="15114" max="15114" width="22.85546875" customWidth="1"/>
    <col min="15115" max="15115" width="11.85546875" customWidth="1"/>
    <col min="15116" max="15117" width="10" customWidth="1"/>
    <col min="15118" max="15118" width="10.5703125" customWidth="1"/>
    <col min="15119" max="15119" width="10" customWidth="1"/>
    <col min="15120" max="15120" width="10.85546875" customWidth="1"/>
    <col min="15121" max="15121" width="10.140625" customWidth="1"/>
    <col min="15122" max="15122" width="11.28515625" customWidth="1"/>
    <col min="15361" max="15361" width="11.7109375" customWidth="1"/>
    <col min="15362" max="15368" width="10.7109375" customWidth="1"/>
    <col min="15369" max="15369" width="6.140625" customWidth="1"/>
    <col min="15370" max="15370" width="22.85546875" customWidth="1"/>
    <col min="15371" max="15371" width="11.85546875" customWidth="1"/>
    <col min="15372" max="15373" width="10" customWidth="1"/>
    <col min="15374" max="15374" width="10.5703125" customWidth="1"/>
    <col min="15375" max="15375" width="10" customWidth="1"/>
    <col min="15376" max="15376" width="10.85546875" customWidth="1"/>
    <col min="15377" max="15377" width="10.140625" customWidth="1"/>
    <col min="15378" max="15378" width="11.28515625" customWidth="1"/>
    <col min="15617" max="15617" width="11.7109375" customWidth="1"/>
    <col min="15618" max="15624" width="10.7109375" customWidth="1"/>
    <col min="15625" max="15625" width="6.140625" customWidth="1"/>
    <col min="15626" max="15626" width="22.85546875" customWidth="1"/>
    <col min="15627" max="15627" width="11.85546875" customWidth="1"/>
    <col min="15628" max="15629" width="10" customWidth="1"/>
    <col min="15630" max="15630" width="10.5703125" customWidth="1"/>
    <col min="15631" max="15631" width="10" customWidth="1"/>
    <col min="15632" max="15632" width="10.85546875" customWidth="1"/>
    <col min="15633" max="15633" width="10.140625" customWidth="1"/>
    <col min="15634" max="15634" width="11.28515625" customWidth="1"/>
    <col min="15873" max="15873" width="11.7109375" customWidth="1"/>
    <col min="15874" max="15880" width="10.7109375" customWidth="1"/>
    <col min="15881" max="15881" width="6.140625" customWidth="1"/>
    <col min="15882" max="15882" width="22.85546875" customWidth="1"/>
    <col min="15883" max="15883" width="11.85546875" customWidth="1"/>
    <col min="15884" max="15885" width="10" customWidth="1"/>
    <col min="15886" max="15886" width="10.5703125" customWidth="1"/>
    <col min="15887" max="15887" width="10" customWidth="1"/>
    <col min="15888" max="15888" width="10.85546875" customWidth="1"/>
    <col min="15889" max="15889" width="10.140625" customWidth="1"/>
    <col min="15890" max="15890" width="11.28515625" customWidth="1"/>
    <col min="16129" max="16129" width="11.7109375" customWidth="1"/>
    <col min="16130" max="16136" width="10.7109375" customWidth="1"/>
    <col min="16137" max="16137" width="6.140625" customWidth="1"/>
    <col min="16138" max="16138" width="22.85546875" customWidth="1"/>
    <col min="16139" max="16139" width="11.85546875" customWidth="1"/>
    <col min="16140" max="16141" width="10" customWidth="1"/>
    <col min="16142" max="16142" width="10.5703125" customWidth="1"/>
    <col min="16143" max="16143" width="10" customWidth="1"/>
    <col min="16144" max="16144" width="10.85546875" customWidth="1"/>
    <col min="16145" max="16145" width="10.140625" customWidth="1"/>
    <col min="16146" max="16146" width="11.28515625" customWidth="1"/>
  </cols>
  <sheetData>
    <row r="1" spans="1:19">
      <c r="A1" s="22" t="s">
        <v>207</v>
      </c>
    </row>
    <row r="3" spans="1:19" ht="45">
      <c r="A3" s="76" t="s">
        <v>5</v>
      </c>
      <c r="B3" s="76" t="s">
        <v>6</v>
      </c>
      <c r="C3" s="76" t="s">
        <v>7</v>
      </c>
      <c r="D3" s="76" t="s">
        <v>8</v>
      </c>
      <c r="E3" s="76" t="s">
        <v>109</v>
      </c>
      <c r="F3" s="76" t="s">
        <v>122</v>
      </c>
      <c r="G3" s="76" t="s">
        <v>92</v>
      </c>
      <c r="H3" s="87" t="s">
        <v>104</v>
      </c>
      <c r="I3" s="88" t="s">
        <v>120</v>
      </c>
      <c r="J3" s="88" t="s">
        <v>121</v>
      </c>
      <c r="K3" s="76" t="s">
        <v>5</v>
      </c>
      <c r="L3" s="76" t="s">
        <v>6</v>
      </c>
      <c r="M3" s="76" t="s">
        <v>7</v>
      </c>
      <c r="N3" s="76" t="s">
        <v>8</v>
      </c>
      <c r="O3" s="76" t="s">
        <v>109</v>
      </c>
      <c r="P3" s="76" t="s">
        <v>122</v>
      </c>
      <c r="Q3" s="76" t="s">
        <v>92</v>
      </c>
      <c r="R3" s="87" t="s">
        <v>104</v>
      </c>
    </row>
    <row r="4" spans="1:19">
      <c r="A4" s="76" t="s">
        <v>9</v>
      </c>
      <c r="B4" s="76" t="s">
        <v>10</v>
      </c>
      <c r="C4" s="76" t="s">
        <v>11</v>
      </c>
      <c r="D4" s="76" t="s">
        <v>12</v>
      </c>
      <c r="E4" s="76" t="s">
        <v>13</v>
      </c>
      <c r="F4" s="76" t="s">
        <v>14</v>
      </c>
      <c r="G4" s="76" t="s">
        <v>93</v>
      </c>
      <c r="H4" s="87"/>
      <c r="I4" s="88"/>
      <c r="J4" s="88"/>
      <c r="K4" s="76" t="s">
        <v>9</v>
      </c>
      <c r="L4" s="76" t="s">
        <v>10</v>
      </c>
      <c r="M4" s="76" t="s">
        <v>11</v>
      </c>
      <c r="N4" s="76" t="s">
        <v>12</v>
      </c>
      <c r="O4" s="76" t="s">
        <v>13</v>
      </c>
      <c r="P4" s="76" t="s">
        <v>14</v>
      </c>
      <c r="Q4" s="76" t="s">
        <v>93</v>
      </c>
      <c r="R4" s="87"/>
    </row>
    <row r="5" spans="1:19">
      <c r="A5" s="85" t="s">
        <v>91</v>
      </c>
      <c r="B5" s="85"/>
      <c r="C5" s="85"/>
      <c r="D5" s="85"/>
      <c r="E5" s="85"/>
      <c r="F5" s="85"/>
      <c r="G5" s="85"/>
      <c r="H5" s="85"/>
      <c r="I5" s="85"/>
      <c r="J5" s="85"/>
      <c r="K5" s="85"/>
      <c r="L5" s="85"/>
      <c r="M5" s="85"/>
      <c r="N5" s="85"/>
      <c r="O5" s="85"/>
      <c r="P5" s="85"/>
      <c r="Q5" s="85"/>
      <c r="R5" s="85"/>
    </row>
    <row r="6" spans="1:19">
      <c r="A6" s="86" t="s">
        <v>2</v>
      </c>
      <c r="B6" s="86"/>
      <c r="C6" s="86"/>
      <c r="D6" s="86"/>
      <c r="E6" s="86"/>
      <c r="F6" s="86"/>
      <c r="G6" s="86"/>
      <c r="H6" s="86"/>
      <c r="I6" s="86"/>
      <c r="J6" s="84" t="s">
        <v>16</v>
      </c>
      <c r="K6" s="84"/>
      <c r="L6" s="84"/>
      <c r="M6" s="84"/>
      <c r="N6" s="84"/>
      <c r="O6" s="84"/>
      <c r="P6" s="84"/>
      <c r="Q6" s="84"/>
      <c r="R6" s="84"/>
    </row>
    <row r="7" spans="1:19">
      <c r="A7" s="24"/>
      <c r="B7" s="24"/>
      <c r="C7" s="24"/>
      <c r="D7" s="24"/>
      <c r="E7" s="24"/>
      <c r="F7" s="24"/>
      <c r="G7" s="24"/>
      <c r="H7" s="24"/>
      <c r="I7" s="25" t="s">
        <v>28</v>
      </c>
      <c r="J7" s="26" t="s">
        <v>85</v>
      </c>
      <c r="K7" s="24">
        <f>K28</f>
        <v>150198462.40000001</v>
      </c>
      <c r="L7" s="24">
        <f>L28</f>
        <v>7017744.2000000002</v>
      </c>
      <c r="M7" s="24">
        <f>M28</f>
        <v>14612363.699999999</v>
      </c>
      <c r="N7" s="24">
        <f>N28</f>
        <v>34111002.299999997</v>
      </c>
      <c r="O7" s="24">
        <f>O28</f>
        <v>324837.90000000002</v>
      </c>
      <c r="P7" s="24">
        <f>SUM(K7:O7)</f>
        <v>206264410.49999997</v>
      </c>
      <c r="Q7" s="24"/>
      <c r="R7" s="24">
        <f>P7+Q7</f>
        <v>206264410.49999997</v>
      </c>
      <c r="S7" s="21"/>
    </row>
    <row r="8" spans="1:19">
      <c r="A8" s="24">
        <f>A29</f>
        <v>56188947.799999997</v>
      </c>
      <c r="B8" s="24">
        <f>B29</f>
        <v>2368035.1</v>
      </c>
      <c r="C8" s="24">
        <f>C29</f>
        <v>8751771.5</v>
      </c>
      <c r="D8" s="24">
        <f>D29</f>
        <v>10353381.5</v>
      </c>
      <c r="E8" s="24">
        <f>E29</f>
        <v>195446.5</v>
      </c>
      <c r="F8" s="24">
        <f t="shared" ref="F8:F13" si="0">SUM(A8:E8)</f>
        <v>77857582.400000006</v>
      </c>
      <c r="G8" s="24"/>
      <c r="H8" s="24">
        <f t="shared" ref="H8:H17" si="1">F8+G8</f>
        <v>77857582.400000006</v>
      </c>
      <c r="I8" s="25" t="s">
        <v>29</v>
      </c>
      <c r="J8" s="26" t="s">
        <v>3</v>
      </c>
      <c r="K8" s="24"/>
      <c r="L8" s="24"/>
      <c r="M8" s="24"/>
      <c r="N8" s="24"/>
      <c r="O8" s="24"/>
      <c r="P8" s="24"/>
      <c r="Q8" s="24"/>
      <c r="R8" s="24"/>
      <c r="S8" s="21"/>
    </row>
    <row r="9" spans="1:19" ht="23.25">
      <c r="A9" s="24"/>
      <c r="B9" s="24"/>
      <c r="C9" s="24">
        <f>C10+C11</f>
        <v>14749597</v>
      </c>
      <c r="D9" s="24">
        <f>D10+D11</f>
        <v>73171015.400000006</v>
      </c>
      <c r="E9" s="24">
        <f>E10+E11</f>
        <v>324837.90000000002</v>
      </c>
      <c r="F9" s="24">
        <f t="shared" si="0"/>
        <v>88245450.300000012</v>
      </c>
      <c r="G9" s="24"/>
      <c r="H9" s="24">
        <f t="shared" si="1"/>
        <v>88245450.300000012</v>
      </c>
      <c r="I9" s="25" t="s">
        <v>64</v>
      </c>
      <c r="J9" s="26" t="s">
        <v>67</v>
      </c>
      <c r="K9" s="24"/>
      <c r="L9" s="24"/>
      <c r="M9" s="24"/>
      <c r="N9" s="24"/>
      <c r="O9" s="24"/>
      <c r="P9" s="24"/>
      <c r="Q9" s="24"/>
      <c r="R9" s="24"/>
    </row>
    <row r="10" spans="1:19" ht="24" customHeight="1">
      <c r="A10" s="24"/>
      <c r="B10" s="24"/>
      <c r="C10" s="24">
        <v>7887979.5</v>
      </c>
      <c r="D10" s="24">
        <v>73171015.400000006</v>
      </c>
      <c r="E10" s="24">
        <v>324837.90000000002</v>
      </c>
      <c r="F10" s="24">
        <f t="shared" si="0"/>
        <v>81383832.800000012</v>
      </c>
      <c r="G10" s="24"/>
      <c r="H10" s="24">
        <f t="shared" si="1"/>
        <v>81383832.800000012</v>
      </c>
      <c r="I10" s="25"/>
      <c r="J10" s="26" t="s">
        <v>97</v>
      </c>
      <c r="K10" s="24"/>
      <c r="L10" s="24"/>
      <c r="M10" s="24"/>
      <c r="N10" s="24"/>
      <c r="O10" s="24"/>
      <c r="P10" s="24"/>
      <c r="Q10" s="24"/>
      <c r="R10" s="24"/>
    </row>
    <row r="11" spans="1:19" ht="23.25">
      <c r="A11" s="24"/>
      <c r="B11" s="24"/>
      <c r="C11" s="24">
        <v>6861617.5</v>
      </c>
      <c r="D11" s="24"/>
      <c r="E11" s="24"/>
      <c r="F11" s="24">
        <f t="shared" si="0"/>
        <v>6861617.5</v>
      </c>
      <c r="G11" s="24"/>
      <c r="H11" s="24">
        <f t="shared" si="1"/>
        <v>6861617.5</v>
      </c>
      <c r="I11" s="25"/>
      <c r="J11" s="26" t="s">
        <v>98</v>
      </c>
      <c r="K11" s="24"/>
      <c r="L11" s="24"/>
      <c r="M11" s="24"/>
      <c r="N11" s="24"/>
      <c r="O11" s="24"/>
      <c r="P11" s="24"/>
      <c r="Q11" s="24"/>
      <c r="R11" s="24"/>
    </row>
    <row r="12" spans="1:19" ht="23.25">
      <c r="A12" s="24">
        <f>A83</f>
        <v>24365953.600000001</v>
      </c>
      <c r="B12" s="24">
        <f>B83</f>
        <v>216498.8</v>
      </c>
      <c r="C12" s="24">
        <f>C83</f>
        <v>5401925</v>
      </c>
      <c r="D12" s="24">
        <f>D83</f>
        <v>3465150.8</v>
      </c>
      <c r="E12" s="24">
        <f>E83</f>
        <v>19681.7</v>
      </c>
      <c r="F12" s="24">
        <f t="shared" si="0"/>
        <v>33469209.900000002</v>
      </c>
      <c r="G12" s="24"/>
      <c r="H12" s="24">
        <f t="shared" si="1"/>
        <v>33469209.900000002</v>
      </c>
      <c r="I12" s="25" t="s">
        <v>71</v>
      </c>
      <c r="J12" s="26" t="s">
        <v>74</v>
      </c>
      <c r="K12" s="24"/>
      <c r="L12" s="24"/>
      <c r="M12" s="24"/>
      <c r="N12" s="24"/>
      <c r="O12" s="24"/>
      <c r="P12" s="24"/>
      <c r="Q12" s="24"/>
      <c r="R12" s="24"/>
    </row>
    <row r="13" spans="1:19" ht="25.5" customHeight="1">
      <c r="A13" s="24">
        <f t="shared" ref="A13:E14" si="2">A85</f>
        <v>3924478.1</v>
      </c>
      <c r="B13" s="24">
        <f t="shared" si="2"/>
        <v>0</v>
      </c>
      <c r="C13" s="24">
        <f t="shared" si="2"/>
        <v>-6170.4</v>
      </c>
      <c r="D13" s="24">
        <f t="shared" si="2"/>
        <v>0</v>
      </c>
      <c r="E13" s="24">
        <f t="shared" si="2"/>
        <v>0</v>
      </c>
      <c r="F13" s="24">
        <f t="shared" si="0"/>
        <v>3918307.7</v>
      </c>
      <c r="G13" s="24"/>
      <c r="H13" s="24">
        <f t="shared" si="1"/>
        <v>3918307.7</v>
      </c>
      <c r="I13" s="27" t="s">
        <v>116</v>
      </c>
      <c r="J13" s="26" t="s">
        <v>75</v>
      </c>
      <c r="K13" s="24"/>
      <c r="L13" s="24"/>
      <c r="M13" s="24"/>
      <c r="N13" s="24"/>
      <c r="O13" s="24"/>
      <c r="P13" s="24"/>
      <c r="Q13" s="24"/>
      <c r="R13" s="24"/>
    </row>
    <row r="14" spans="1:19" ht="23.25">
      <c r="A14" s="24">
        <f t="shared" si="2"/>
        <v>0</v>
      </c>
      <c r="B14" s="24">
        <f t="shared" si="2"/>
        <v>-15604.3</v>
      </c>
      <c r="C14" s="24">
        <f t="shared" si="2"/>
        <v>-36.700000000000003</v>
      </c>
      <c r="D14" s="24">
        <f t="shared" si="2"/>
        <v>85554.5</v>
      </c>
      <c r="E14" s="24">
        <f t="shared" si="2"/>
        <v>0</v>
      </c>
      <c r="F14" s="24">
        <f>SUM(A14:E14)</f>
        <v>69913.5</v>
      </c>
      <c r="G14" s="24"/>
      <c r="H14" s="24">
        <f t="shared" si="1"/>
        <v>69913.5</v>
      </c>
      <c r="I14" s="28" t="s">
        <v>200</v>
      </c>
      <c r="J14" s="29" t="s">
        <v>201</v>
      </c>
      <c r="K14" s="24"/>
      <c r="L14" s="24"/>
      <c r="M14" s="24"/>
      <c r="N14" s="24"/>
      <c r="O14" s="24"/>
      <c r="P14" s="24"/>
      <c r="Q14" s="24"/>
      <c r="R14" s="24"/>
    </row>
    <row r="15" spans="1:19">
      <c r="A15" s="24"/>
      <c r="B15" s="24"/>
      <c r="C15" s="24"/>
      <c r="D15" s="24"/>
      <c r="E15" s="24"/>
      <c r="F15" s="24"/>
      <c r="G15" s="24">
        <f>SUM(G16:G17)</f>
        <v>42644271.199999996</v>
      </c>
      <c r="H15" s="24">
        <f t="shared" si="1"/>
        <v>42644271.199999996</v>
      </c>
      <c r="I15" s="25" t="s">
        <v>82</v>
      </c>
      <c r="J15" s="26" t="s">
        <v>89</v>
      </c>
      <c r="K15" s="24"/>
      <c r="L15" s="24"/>
      <c r="M15" s="24"/>
      <c r="N15" s="24"/>
      <c r="O15" s="24"/>
      <c r="P15" s="24"/>
      <c r="Q15" s="24"/>
      <c r="R15" s="24"/>
    </row>
    <row r="16" spans="1:19">
      <c r="A16" s="24"/>
      <c r="B16" s="24"/>
      <c r="C16" s="24"/>
      <c r="D16" s="24"/>
      <c r="E16" s="24"/>
      <c r="F16" s="24"/>
      <c r="G16" s="24">
        <v>37007853.899999999</v>
      </c>
      <c r="H16" s="24">
        <f t="shared" si="1"/>
        <v>37007853.899999999</v>
      </c>
      <c r="I16" s="25" t="s">
        <v>83</v>
      </c>
      <c r="J16" s="26" t="s">
        <v>107</v>
      </c>
      <c r="K16" s="24"/>
      <c r="L16" s="24"/>
      <c r="M16" s="24"/>
      <c r="N16" s="24"/>
      <c r="O16" s="24"/>
      <c r="P16" s="24"/>
      <c r="Q16" s="24"/>
      <c r="R16" s="24"/>
    </row>
    <row r="17" spans="1:18">
      <c r="A17" s="24"/>
      <c r="B17" s="24"/>
      <c r="C17" s="24"/>
      <c r="D17" s="24"/>
      <c r="E17" s="24"/>
      <c r="F17" s="24"/>
      <c r="G17" s="24">
        <v>5636417.2999999998</v>
      </c>
      <c r="H17" s="24">
        <f t="shared" si="1"/>
        <v>5636417.2999999998</v>
      </c>
      <c r="I17" s="25" t="s">
        <v>84</v>
      </c>
      <c r="J17" s="26" t="s">
        <v>108</v>
      </c>
      <c r="K17" s="24"/>
      <c r="L17" s="24"/>
      <c r="M17" s="24"/>
      <c r="N17" s="24"/>
      <c r="O17" s="24"/>
      <c r="P17" s="24"/>
      <c r="Q17" s="24"/>
      <c r="R17" s="24"/>
    </row>
    <row r="18" spans="1:18">
      <c r="A18" s="24"/>
      <c r="B18" s="24"/>
      <c r="C18" s="24"/>
      <c r="D18" s="24"/>
      <c r="E18" s="24"/>
      <c r="F18" s="24"/>
      <c r="G18" s="24"/>
      <c r="H18" s="24"/>
      <c r="I18" s="25" t="s">
        <v>79</v>
      </c>
      <c r="J18" s="26" t="s">
        <v>88</v>
      </c>
      <c r="K18" s="24"/>
      <c r="L18" s="24"/>
      <c r="M18" s="24"/>
      <c r="N18" s="24"/>
      <c r="O18" s="24"/>
      <c r="P18" s="24"/>
      <c r="Q18" s="24">
        <f>SUM(Q19:Q20)</f>
        <v>35189319.100000001</v>
      </c>
      <c r="R18" s="24">
        <f>P18+Q18</f>
        <v>35189319.100000001</v>
      </c>
    </row>
    <row r="19" spans="1:18">
      <c r="A19" s="24"/>
      <c r="B19" s="24"/>
      <c r="C19" s="24"/>
      <c r="D19" s="24"/>
      <c r="E19" s="24"/>
      <c r="F19" s="24"/>
      <c r="G19" s="24"/>
      <c r="H19" s="24"/>
      <c r="I19" s="25" t="s">
        <v>80</v>
      </c>
      <c r="J19" s="26" t="s">
        <v>105</v>
      </c>
      <c r="K19" s="24"/>
      <c r="L19" s="24"/>
      <c r="M19" s="24"/>
      <c r="N19" s="24"/>
      <c r="O19" s="24"/>
      <c r="P19" s="24"/>
      <c r="Q19" s="24">
        <v>29089482.899999999</v>
      </c>
      <c r="R19" s="24">
        <f>P19+Q19</f>
        <v>29089482.899999999</v>
      </c>
    </row>
    <row r="20" spans="1:18">
      <c r="A20" s="24"/>
      <c r="B20" s="24"/>
      <c r="C20" s="24"/>
      <c r="D20" s="24"/>
      <c r="E20" s="24"/>
      <c r="F20" s="24"/>
      <c r="G20" s="24"/>
      <c r="H20" s="24"/>
      <c r="I20" s="25" t="s">
        <v>81</v>
      </c>
      <c r="J20" s="26" t="s">
        <v>106</v>
      </c>
      <c r="K20" s="24"/>
      <c r="L20" s="24"/>
      <c r="M20" s="24"/>
      <c r="N20" s="24"/>
      <c r="O20" s="24"/>
      <c r="P20" s="24"/>
      <c r="Q20" s="24">
        <v>6099836.2000000002</v>
      </c>
      <c r="R20" s="24">
        <f>P20+Q20</f>
        <v>6099836.2000000002</v>
      </c>
    </row>
    <row r="21" spans="1:18">
      <c r="A21" s="24"/>
      <c r="B21" s="24"/>
      <c r="C21" s="24"/>
      <c r="D21" s="24"/>
      <c r="E21" s="24"/>
      <c r="F21" s="24"/>
      <c r="G21" s="24"/>
      <c r="H21" s="24"/>
      <c r="I21" s="25" t="s">
        <v>77</v>
      </c>
      <c r="J21" s="26" t="s">
        <v>86</v>
      </c>
      <c r="K21" s="24"/>
      <c r="L21" s="24"/>
      <c r="M21" s="24"/>
      <c r="N21" s="24"/>
      <c r="O21" s="24"/>
      <c r="P21" s="24">
        <v>8713991.3000000007</v>
      </c>
      <c r="Q21" s="24"/>
      <c r="R21" s="24">
        <f>P21+Q21</f>
        <v>8713991.3000000007</v>
      </c>
    </row>
    <row r="22" spans="1:18">
      <c r="A22" s="24"/>
      <c r="B22" s="24"/>
      <c r="C22" s="24"/>
      <c r="D22" s="24"/>
      <c r="E22" s="24"/>
      <c r="F22" s="24"/>
      <c r="G22" s="24"/>
      <c r="H22" s="24"/>
      <c r="I22" s="25" t="s">
        <v>78</v>
      </c>
      <c r="J22" s="26" t="s">
        <v>87</v>
      </c>
      <c r="K22" s="24"/>
      <c r="L22" s="24"/>
      <c r="M22" s="24"/>
      <c r="N22" s="24"/>
      <c r="O22" s="24"/>
      <c r="P22" s="24">
        <v>427501.1</v>
      </c>
      <c r="Q22" s="24"/>
      <c r="R22" s="24">
        <f>P22+Q22</f>
        <v>427501.1</v>
      </c>
    </row>
    <row r="23" spans="1:18">
      <c r="A23" s="24"/>
      <c r="B23" s="24"/>
      <c r="C23" s="24"/>
      <c r="D23" s="24"/>
      <c r="E23" s="24"/>
      <c r="F23" s="24">
        <f>R7+R21-R22+R18-H8-H9-H12-H13-H14-H15</f>
        <v>3535484.7999999598</v>
      </c>
      <c r="G23" s="24"/>
      <c r="H23" s="24">
        <f>F23</f>
        <v>3535484.7999999598</v>
      </c>
      <c r="I23" s="44"/>
      <c r="J23" s="26" t="s">
        <v>90</v>
      </c>
      <c r="K23" s="24"/>
      <c r="L23" s="24"/>
      <c r="M23" s="24"/>
      <c r="N23" s="24"/>
      <c r="O23" s="24"/>
      <c r="P23" s="24"/>
      <c r="Q23" s="24"/>
      <c r="R23" s="24"/>
    </row>
    <row r="24" spans="1:18">
      <c r="A24" s="24"/>
      <c r="B24" s="24"/>
      <c r="C24" s="24"/>
      <c r="D24" s="24"/>
      <c r="E24" s="24"/>
      <c r="F24" s="30">
        <f>R7-H8+R21-R22</f>
        <v>136693318.29999998</v>
      </c>
      <c r="G24" s="30"/>
      <c r="H24" s="30">
        <f>F24</f>
        <v>136693318.29999998</v>
      </c>
      <c r="I24" s="44"/>
      <c r="J24" s="31" t="s">
        <v>129</v>
      </c>
      <c r="K24" s="24"/>
      <c r="L24" s="24"/>
      <c r="M24" s="24"/>
      <c r="N24" s="24"/>
      <c r="O24" s="24"/>
      <c r="P24" s="24"/>
      <c r="Q24" s="24"/>
      <c r="R24" s="24"/>
    </row>
    <row r="25" spans="1:18">
      <c r="A25" s="24"/>
      <c r="B25" s="24"/>
      <c r="C25" s="24"/>
      <c r="D25" s="24"/>
      <c r="E25" s="24"/>
      <c r="F25" s="30">
        <f>F24-H84</f>
        <v>122296710.49999999</v>
      </c>
      <c r="G25" s="30"/>
      <c r="H25" s="30">
        <f>F25</f>
        <v>122296710.49999999</v>
      </c>
      <c r="I25" s="44"/>
      <c r="J25" s="31" t="s">
        <v>130</v>
      </c>
      <c r="K25" s="24"/>
      <c r="L25" s="24"/>
      <c r="M25" s="24"/>
      <c r="N25" s="24"/>
      <c r="O25" s="24"/>
      <c r="P25" s="24"/>
      <c r="Q25" s="24"/>
      <c r="R25" s="24"/>
    </row>
    <row r="26" spans="1:18">
      <c r="A26" s="85" t="s">
        <v>0</v>
      </c>
      <c r="B26" s="85"/>
      <c r="C26" s="85"/>
      <c r="D26" s="85"/>
      <c r="E26" s="85"/>
      <c r="F26" s="85"/>
      <c r="G26" s="85"/>
      <c r="H26" s="85"/>
      <c r="I26" s="85"/>
      <c r="J26" s="85"/>
      <c r="K26" s="85"/>
      <c r="L26" s="85"/>
      <c r="M26" s="85"/>
      <c r="N26" s="85"/>
      <c r="O26" s="85"/>
      <c r="P26" s="85"/>
      <c r="Q26" s="85"/>
      <c r="R26" s="85"/>
    </row>
    <row r="27" spans="1:18">
      <c r="A27" s="83" t="s">
        <v>2</v>
      </c>
      <c r="B27" s="83"/>
      <c r="C27" s="83"/>
      <c r="D27" s="83"/>
      <c r="E27" s="83"/>
      <c r="F27" s="83"/>
      <c r="G27" s="83"/>
      <c r="H27" s="83"/>
      <c r="I27" s="83"/>
      <c r="J27" s="84" t="s">
        <v>16</v>
      </c>
      <c r="K27" s="84"/>
      <c r="L27" s="84"/>
      <c r="M27" s="84"/>
      <c r="N27" s="84"/>
      <c r="O27" s="84"/>
      <c r="P27" s="84"/>
      <c r="Q27" s="84"/>
      <c r="R27" s="84"/>
    </row>
    <row r="28" spans="1:18">
      <c r="I28" s="28" t="s">
        <v>28</v>
      </c>
      <c r="J28" s="32" t="s">
        <v>1</v>
      </c>
      <c r="K28" s="24">
        <v>150198462.40000001</v>
      </c>
      <c r="L28" s="24">
        <v>7017744.2000000002</v>
      </c>
      <c r="M28" s="24">
        <v>14612363.699999999</v>
      </c>
      <c r="N28" s="24">
        <v>34111002.299999997</v>
      </c>
      <c r="O28" s="24">
        <v>324837.90000000002</v>
      </c>
      <c r="P28" s="24">
        <f>SUM(K28:O28)</f>
        <v>206264410.49999997</v>
      </c>
      <c r="R28" s="24">
        <f>P28+Q28</f>
        <v>206264410.49999997</v>
      </c>
    </row>
    <row r="29" spans="1:18">
      <c r="A29" s="24">
        <v>56188947.799999997</v>
      </c>
      <c r="B29" s="24">
        <v>2368035.1</v>
      </c>
      <c r="C29" s="24">
        <v>8751771.5</v>
      </c>
      <c r="D29" s="24">
        <v>10353381.5</v>
      </c>
      <c r="E29" s="24">
        <v>195446.5</v>
      </c>
      <c r="F29" s="24">
        <f>SUM(A29:E29)</f>
        <v>77857582.400000006</v>
      </c>
      <c r="G29" s="24"/>
      <c r="H29" s="24">
        <f>F29+G29</f>
        <v>77857582.400000006</v>
      </c>
      <c r="I29" s="28" t="s">
        <v>29</v>
      </c>
      <c r="J29" s="32" t="s">
        <v>3</v>
      </c>
    </row>
    <row r="30" spans="1:18">
      <c r="A30" s="30">
        <f>K28-A29</f>
        <v>94009514.600000009</v>
      </c>
      <c r="B30" s="30">
        <f>L28-B29</f>
        <v>4649709.0999999996</v>
      </c>
      <c r="C30" s="30">
        <f>M28-C29</f>
        <v>5860592.1999999993</v>
      </c>
      <c r="D30" s="30">
        <f>N28-D29</f>
        <v>23757620.799999997</v>
      </c>
      <c r="E30" s="30">
        <f>O28-E29</f>
        <v>129391.40000000002</v>
      </c>
      <c r="F30" s="30">
        <f>SUM(A30:E30)</f>
        <v>128406828.10000001</v>
      </c>
      <c r="H30" s="30">
        <f>F30+G30</f>
        <v>128406828.10000001</v>
      </c>
      <c r="I30" s="33" t="s">
        <v>20</v>
      </c>
      <c r="J30" s="34" t="s">
        <v>4</v>
      </c>
    </row>
    <row r="31" spans="1:18">
      <c r="A31" s="30">
        <f>A30-A84</f>
        <v>82064450.700000003</v>
      </c>
      <c r="B31" s="30">
        <f>B30-B84</f>
        <v>4472994.5</v>
      </c>
      <c r="C31" s="30">
        <f>C30-C84</f>
        <v>4874222.2999999989</v>
      </c>
      <c r="D31" s="30">
        <f>D30-D84</f>
        <v>22498211.899999999</v>
      </c>
      <c r="E31" s="30">
        <f>E30-E84</f>
        <v>100340.90000000002</v>
      </c>
      <c r="F31" s="30">
        <f>SUM(A31:E31)</f>
        <v>114010220.30000001</v>
      </c>
      <c r="H31" s="30">
        <f>F31+G31</f>
        <v>114010220.30000001</v>
      </c>
      <c r="I31" s="33" t="s">
        <v>123</v>
      </c>
      <c r="J31" s="34" t="s">
        <v>128</v>
      </c>
    </row>
    <row r="32" spans="1:18">
      <c r="A32" s="85" t="s">
        <v>15</v>
      </c>
      <c r="B32" s="85"/>
      <c r="C32" s="85"/>
      <c r="D32" s="85"/>
      <c r="E32" s="85"/>
      <c r="F32" s="85"/>
      <c r="G32" s="85"/>
      <c r="H32" s="85"/>
      <c r="I32" s="85"/>
      <c r="J32" s="85"/>
      <c r="K32" s="85"/>
      <c r="L32" s="85"/>
      <c r="M32" s="85"/>
      <c r="N32" s="85"/>
      <c r="O32" s="85"/>
      <c r="P32" s="85"/>
      <c r="Q32" s="85"/>
      <c r="R32" s="85"/>
    </row>
    <row r="33" spans="1:20">
      <c r="A33" s="83" t="s">
        <v>2</v>
      </c>
      <c r="B33" s="83"/>
      <c r="C33" s="83"/>
      <c r="D33" s="83"/>
      <c r="E33" s="83"/>
      <c r="F33" s="83"/>
      <c r="G33" s="83"/>
      <c r="H33" s="83"/>
      <c r="I33" s="83"/>
      <c r="J33" s="84" t="s">
        <v>16</v>
      </c>
      <c r="K33" s="84"/>
      <c r="L33" s="84"/>
      <c r="M33" s="84"/>
      <c r="N33" s="84"/>
      <c r="O33" s="84"/>
      <c r="P33" s="84"/>
      <c r="Q33" s="84"/>
      <c r="R33" s="84"/>
    </row>
    <row r="34" spans="1:20">
      <c r="I34" s="28" t="s">
        <v>20</v>
      </c>
      <c r="J34" s="29" t="s">
        <v>4</v>
      </c>
      <c r="K34" s="24">
        <f>A30</f>
        <v>94009514.600000009</v>
      </c>
      <c r="L34" s="24">
        <f>B30</f>
        <v>4649709.0999999996</v>
      </c>
      <c r="M34" s="24">
        <f>C30</f>
        <v>5860592.1999999993</v>
      </c>
      <c r="N34" s="24">
        <f>D30</f>
        <v>23757620.799999997</v>
      </c>
      <c r="O34" s="24">
        <f>E30</f>
        <v>129391.40000000002</v>
      </c>
      <c r="P34" s="24">
        <f>SUM(K34:O34)</f>
        <v>128406828.10000001</v>
      </c>
      <c r="R34" s="24">
        <f>P34+Q34</f>
        <v>128406828.10000001</v>
      </c>
    </row>
    <row r="35" spans="1:20" ht="23.25">
      <c r="A35" s="24">
        <f>A36+A37</f>
        <v>30354980.100000001</v>
      </c>
      <c r="B35" s="24">
        <f>B36+B37</f>
        <v>1728771.2</v>
      </c>
      <c r="C35" s="24">
        <f>C36+C37</f>
        <v>4693568.8</v>
      </c>
      <c r="D35" s="24">
        <f>D36+D37</f>
        <v>5531709.2999999998</v>
      </c>
      <c r="E35" s="24">
        <f>E36+E37</f>
        <v>94093.9</v>
      </c>
      <c r="F35" s="24">
        <f t="shared" ref="F35:F43" si="3">SUM(A35:E35)</f>
        <v>42403123.299999997</v>
      </c>
      <c r="G35" s="24"/>
      <c r="H35" s="24">
        <f t="shared" ref="H35:H43" si="4">F35+G35</f>
        <v>42403123.299999997</v>
      </c>
      <c r="I35" s="28" t="s">
        <v>21</v>
      </c>
      <c r="J35" s="29" t="s">
        <v>17</v>
      </c>
      <c r="K35" s="24"/>
      <c r="L35" s="24"/>
      <c r="M35" s="24"/>
      <c r="N35" s="24"/>
      <c r="O35" s="24"/>
      <c r="P35" s="24"/>
    </row>
    <row r="36" spans="1:20">
      <c r="A36" s="24">
        <v>28260486.5</v>
      </c>
      <c r="B36" s="24">
        <v>1644061.4</v>
      </c>
      <c r="C36" s="24">
        <v>4444809.7</v>
      </c>
      <c r="D36" s="24">
        <v>5531709.2999999998</v>
      </c>
      <c r="E36" s="24">
        <v>88542.399999999994</v>
      </c>
      <c r="F36" s="24">
        <f t="shared" si="3"/>
        <v>39969609.299999997</v>
      </c>
      <c r="H36" s="24">
        <f t="shared" si="4"/>
        <v>39969609.299999997</v>
      </c>
      <c r="I36" s="28" t="s">
        <v>22</v>
      </c>
      <c r="J36" s="29" t="s">
        <v>99</v>
      </c>
    </row>
    <row r="37" spans="1:20" ht="23.25">
      <c r="A37" s="24">
        <f>A38+A39</f>
        <v>2094493.6</v>
      </c>
      <c r="B37" s="24">
        <f>B38+B39</f>
        <v>84709.8</v>
      </c>
      <c r="C37" s="24">
        <f>C38+C39</f>
        <v>248759.1</v>
      </c>
      <c r="D37" s="24"/>
      <c r="E37" s="24">
        <f>E38+E39</f>
        <v>5551.5</v>
      </c>
      <c r="F37" s="24">
        <f t="shared" si="3"/>
        <v>2433514</v>
      </c>
      <c r="H37" s="24">
        <f t="shared" si="4"/>
        <v>2433514</v>
      </c>
      <c r="I37" s="28" t="s">
        <v>23</v>
      </c>
      <c r="J37" s="29" t="s">
        <v>100</v>
      </c>
      <c r="K37" s="24"/>
      <c r="L37" s="24"/>
      <c r="M37" s="24"/>
      <c r="N37" s="24"/>
      <c r="O37" s="24"/>
      <c r="P37" s="24"/>
    </row>
    <row r="38" spans="1:20">
      <c r="A38" s="24">
        <v>1813831.5</v>
      </c>
      <c r="B38" s="24">
        <v>77424.800000000003</v>
      </c>
      <c r="C38" s="24">
        <v>224380.7</v>
      </c>
      <c r="D38" s="24"/>
      <c r="E38" s="24">
        <v>5124</v>
      </c>
      <c r="F38" s="24">
        <f t="shared" si="3"/>
        <v>2120761</v>
      </c>
      <c r="H38" s="24">
        <f t="shared" si="4"/>
        <v>2120761</v>
      </c>
      <c r="I38" s="28" t="s">
        <v>24</v>
      </c>
      <c r="J38" s="29" t="s">
        <v>101</v>
      </c>
      <c r="S38" s="21"/>
    </row>
    <row r="39" spans="1:20" ht="23.25">
      <c r="A39" s="24">
        <v>280662.09999999998</v>
      </c>
      <c r="B39" s="24">
        <v>7285</v>
      </c>
      <c r="C39" s="24">
        <v>24378.400000000001</v>
      </c>
      <c r="D39" s="24"/>
      <c r="E39" s="24">
        <v>427.5</v>
      </c>
      <c r="F39" s="24">
        <f t="shared" si="3"/>
        <v>312753</v>
      </c>
      <c r="H39" s="24">
        <f t="shared" si="4"/>
        <v>312753</v>
      </c>
      <c r="I39" s="28" t="s">
        <v>25</v>
      </c>
      <c r="J39" s="29" t="s">
        <v>102</v>
      </c>
    </row>
    <row r="40" spans="1:20">
      <c r="A40" s="24">
        <v>1830652.3</v>
      </c>
      <c r="B40" s="24">
        <v>92463.1</v>
      </c>
      <c r="C40" s="24">
        <v>180653.5</v>
      </c>
      <c r="D40" s="24">
        <v>168447.5</v>
      </c>
      <c r="E40" s="24">
        <v>6247</v>
      </c>
      <c r="F40" s="24">
        <f t="shared" si="3"/>
        <v>2278463.4000000004</v>
      </c>
      <c r="G40" s="24"/>
      <c r="H40" s="24">
        <f t="shared" si="4"/>
        <v>2278463.4000000004</v>
      </c>
      <c r="I40" s="28" t="s">
        <v>26</v>
      </c>
      <c r="J40" s="29" t="s">
        <v>18</v>
      </c>
      <c r="S40" s="21"/>
    </row>
    <row r="41" spans="1:20" ht="23.25">
      <c r="A41" s="24">
        <v>474832.6</v>
      </c>
      <c r="B41" s="24">
        <v>0</v>
      </c>
      <c r="C41" s="24">
        <v>0</v>
      </c>
      <c r="D41" s="24">
        <v>220014.7</v>
      </c>
      <c r="E41" s="24">
        <v>0</v>
      </c>
      <c r="F41" s="24">
        <f t="shared" si="3"/>
        <v>694847.3</v>
      </c>
      <c r="G41" s="24"/>
      <c r="H41" s="24">
        <f t="shared" si="4"/>
        <v>694847.3</v>
      </c>
      <c r="I41" s="28" t="s">
        <v>197</v>
      </c>
      <c r="J41" s="29" t="s">
        <v>198</v>
      </c>
      <c r="S41" s="21"/>
    </row>
    <row r="42" spans="1:20" s="1" customFormat="1" ht="23.25">
      <c r="A42" s="30">
        <f>K34-A35-A40+A41</f>
        <v>62298714.800000012</v>
      </c>
      <c r="B42" s="30">
        <f>L34-B35-B40+B41</f>
        <v>2828474.7999999993</v>
      </c>
      <c r="C42" s="30">
        <f>M34-C35-C40+C41</f>
        <v>986369.89999999944</v>
      </c>
      <c r="D42" s="30">
        <f>N34-D35-D40+D41</f>
        <v>18277478.699999996</v>
      </c>
      <c r="E42" s="30">
        <f>O34-E35-E40+E41</f>
        <v>29050.500000000029</v>
      </c>
      <c r="F42" s="30">
        <f t="shared" si="3"/>
        <v>84420088.700000003</v>
      </c>
      <c r="G42" s="24"/>
      <c r="H42" s="30">
        <f t="shared" si="4"/>
        <v>84420088.700000003</v>
      </c>
      <c r="I42" s="33" t="s">
        <v>27</v>
      </c>
      <c r="J42" s="35" t="s">
        <v>19</v>
      </c>
      <c r="K42" s="42"/>
      <c r="L42" s="42"/>
      <c r="M42" s="42"/>
      <c r="N42" s="42"/>
      <c r="O42" s="42"/>
      <c r="P42" s="42"/>
      <c r="Q42" s="42"/>
      <c r="R42" s="42"/>
      <c r="S42" s="3"/>
      <c r="T42" s="3"/>
    </row>
    <row r="43" spans="1:20" s="1" customFormat="1" ht="23.25">
      <c r="A43" s="30">
        <f>A42-A84</f>
        <v>50353650.900000013</v>
      </c>
      <c r="B43" s="30">
        <f>B42-B84</f>
        <v>2651760.1999999993</v>
      </c>
      <c r="C43" s="30">
        <f>C42-C84</f>
        <v>0</v>
      </c>
      <c r="D43" s="30">
        <f>D42-D84</f>
        <v>17018069.799999997</v>
      </c>
      <c r="E43" s="30">
        <f>E42-E84</f>
        <v>2.9103830456733704E-11</v>
      </c>
      <c r="F43" s="30">
        <f t="shared" si="3"/>
        <v>70023480.900000006</v>
      </c>
      <c r="G43" s="24"/>
      <c r="H43" s="30">
        <f t="shared" si="4"/>
        <v>70023480.900000006</v>
      </c>
      <c r="I43" s="33" t="s">
        <v>124</v>
      </c>
      <c r="J43" s="35" t="s">
        <v>131</v>
      </c>
      <c r="K43" s="42"/>
      <c r="L43" s="42"/>
      <c r="M43" s="42"/>
      <c r="N43" s="42"/>
      <c r="O43" s="42"/>
      <c r="P43" s="42"/>
      <c r="Q43" s="42"/>
      <c r="R43" s="42"/>
      <c r="S43" s="3"/>
      <c r="T43" s="3"/>
    </row>
    <row r="44" spans="1:20">
      <c r="A44" s="85" t="s">
        <v>30</v>
      </c>
      <c r="B44" s="85"/>
      <c r="C44" s="85"/>
      <c r="D44" s="85"/>
      <c r="E44" s="85"/>
      <c r="F44" s="85"/>
      <c r="G44" s="85"/>
      <c r="H44" s="85"/>
      <c r="I44" s="85"/>
      <c r="J44" s="85"/>
      <c r="K44" s="85"/>
      <c r="L44" s="85"/>
      <c r="M44" s="85"/>
      <c r="N44" s="85"/>
      <c r="O44" s="85"/>
      <c r="P44" s="85"/>
      <c r="Q44" s="85"/>
      <c r="R44" s="85"/>
    </row>
    <row r="45" spans="1:20">
      <c r="A45" s="83" t="s">
        <v>2</v>
      </c>
      <c r="B45" s="83"/>
      <c r="C45" s="83"/>
      <c r="D45" s="83"/>
      <c r="E45" s="83"/>
      <c r="F45" s="83"/>
      <c r="G45" s="83"/>
      <c r="H45" s="83"/>
      <c r="I45" s="83"/>
      <c r="J45" s="84" t="s">
        <v>16</v>
      </c>
      <c r="K45" s="84"/>
      <c r="L45" s="84"/>
      <c r="M45" s="84"/>
      <c r="N45" s="84"/>
      <c r="O45" s="84"/>
      <c r="P45" s="84"/>
      <c r="Q45" s="84"/>
      <c r="R45" s="84"/>
    </row>
    <row r="46" spans="1:20" ht="23.25">
      <c r="I46" s="28" t="s">
        <v>27</v>
      </c>
      <c r="J46" s="29" t="s">
        <v>19</v>
      </c>
      <c r="K46" s="24">
        <f>A42</f>
        <v>62298714.800000012</v>
      </c>
      <c r="L46" s="24">
        <f>B42</f>
        <v>2828474.7999999993</v>
      </c>
      <c r="M46" s="24">
        <f>C42</f>
        <v>986369.89999999944</v>
      </c>
      <c r="N46" s="24">
        <f>D42</f>
        <v>18277478.699999996</v>
      </c>
      <c r="O46" s="24">
        <f>E42</f>
        <v>29050.500000000029</v>
      </c>
      <c r="P46" s="24">
        <f>SUM(K46:O46)</f>
        <v>84420088.700000003</v>
      </c>
      <c r="R46" s="24">
        <f>P46+Q46</f>
        <v>84420088.700000003</v>
      </c>
    </row>
    <row r="47" spans="1:20">
      <c r="F47" s="24"/>
      <c r="G47" s="24">
        <v>1819.3</v>
      </c>
      <c r="I47" s="28" t="s">
        <v>21</v>
      </c>
      <c r="J47" s="29" t="s">
        <v>35</v>
      </c>
      <c r="N47" s="24">
        <v>41466269.899999999</v>
      </c>
      <c r="P47" s="24">
        <f>SUM(K47:O47)</f>
        <v>41466269.899999999</v>
      </c>
      <c r="Q47" s="24">
        <v>938672.7</v>
      </c>
      <c r="R47" s="24">
        <f>P47+Q47</f>
        <v>42404942.600000001</v>
      </c>
    </row>
    <row r="48" spans="1:20">
      <c r="G48" s="45"/>
      <c r="I48" s="28" t="s">
        <v>31</v>
      </c>
      <c r="J48" s="29" t="s">
        <v>36</v>
      </c>
      <c r="M48" s="24">
        <v>10992454.699999999</v>
      </c>
      <c r="P48" s="24">
        <f>SUM(K48:O48)</f>
        <v>10992454.699999999</v>
      </c>
      <c r="Q48" s="45"/>
      <c r="R48" s="24">
        <f>P48+Q48</f>
        <v>10992454.699999999</v>
      </c>
    </row>
    <row r="49" spans="1:20" ht="23.25">
      <c r="G49" s="45"/>
      <c r="I49" s="28" t="s">
        <v>32</v>
      </c>
      <c r="J49" s="29" t="s">
        <v>37</v>
      </c>
      <c r="M49" s="24">
        <v>1122348.3999999999</v>
      </c>
      <c r="P49" s="24">
        <f>SUM(K49:O49)</f>
        <v>1122348.3999999999</v>
      </c>
      <c r="Q49" s="45"/>
      <c r="R49" s="24">
        <f>P49+Q49</f>
        <v>1122348.3999999999</v>
      </c>
    </row>
    <row r="50" spans="1:20">
      <c r="A50" s="24">
        <v>19304862.899999999</v>
      </c>
      <c r="B50" s="24">
        <v>7681473</v>
      </c>
      <c r="C50" s="24">
        <v>2194974.9</v>
      </c>
      <c r="D50" s="24">
        <v>1503796.8</v>
      </c>
      <c r="E50" s="24">
        <v>0</v>
      </c>
      <c r="F50" s="24">
        <f>SUM(A50:E50)</f>
        <v>30685107.599999998</v>
      </c>
      <c r="G50" s="24">
        <v>2444227.2000000002</v>
      </c>
      <c r="H50" s="24">
        <f>F50+G50</f>
        <v>33129334.799999997</v>
      </c>
      <c r="I50" s="28" t="s">
        <v>33</v>
      </c>
      <c r="J50" s="29" t="s">
        <v>103</v>
      </c>
      <c r="K50" s="24">
        <v>3782860.2</v>
      </c>
      <c r="L50" s="24">
        <v>10733046.6</v>
      </c>
      <c r="M50" s="24">
        <v>4485366.4000000004</v>
      </c>
      <c r="N50" s="24">
        <v>1548835.9</v>
      </c>
      <c r="O50" s="24">
        <v>6123.9</v>
      </c>
      <c r="P50" s="24">
        <f>SUM(K50:O50)</f>
        <v>20556233</v>
      </c>
      <c r="Q50" s="24">
        <v>12573101.800000001</v>
      </c>
      <c r="R50" s="24">
        <f>P50+Q50</f>
        <v>33129334.800000001</v>
      </c>
    </row>
    <row r="51" spans="1:20" s="1" customFormat="1">
      <c r="A51" s="30">
        <f>K46+K47+K48-K49+K50-A50</f>
        <v>46776712.100000016</v>
      </c>
      <c r="B51" s="30">
        <f>L46+L47+L48-L49+L50-B50</f>
        <v>5880048.3999999985</v>
      </c>
      <c r="C51" s="30">
        <f>M46+M47+M48-M49+M50-C50</f>
        <v>13146867.699999997</v>
      </c>
      <c r="D51" s="30">
        <f>N46+N47+N48-N49+N50-D50</f>
        <v>59788787.699999996</v>
      </c>
      <c r="E51" s="30">
        <f>O46+O47+O48-O49+O50-E50</f>
        <v>35174.400000000031</v>
      </c>
      <c r="F51" s="30">
        <f>SUM(A51:E51)</f>
        <v>125627590.30000001</v>
      </c>
      <c r="G51" s="42"/>
      <c r="H51" s="30">
        <f>F51+G51</f>
        <v>125627590.30000001</v>
      </c>
      <c r="I51" s="33" t="s">
        <v>34</v>
      </c>
      <c r="J51" s="35" t="s">
        <v>38</v>
      </c>
      <c r="K51" s="42"/>
      <c r="L51" s="42"/>
      <c r="M51" s="42"/>
      <c r="N51" s="42"/>
      <c r="O51" s="42"/>
      <c r="P51" s="42"/>
      <c r="Q51" s="42"/>
      <c r="R51" s="42"/>
    </row>
    <row r="52" spans="1:20" s="1" customFormat="1">
      <c r="A52" s="30">
        <f>A51-A84</f>
        <v>34831648.200000018</v>
      </c>
      <c r="B52" s="30">
        <f>B51-B84</f>
        <v>5703333.7999999989</v>
      </c>
      <c r="C52" s="30">
        <f>C51-C84</f>
        <v>12160497.799999997</v>
      </c>
      <c r="D52" s="30">
        <f>D51-D84</f>
        <v>58529378.799999997</v>
      </c>
      <c r="E52" s="30">
        <f>E51-E84</f>
        <v>6123.9000000000306</v>
      </c>
      <c r="F52" s="30">
        <f>SUM(A52:E52)</f>
        <v>111230982.50000001</v>
      </c>
      <c r="G52" s="42"/>
      <c r="H52" s="30">
        <f>F52+G52</f>
        <v>111230982.50000001</v>
      </c>
      <c r="I52" s="33" t="s">
        <v>125</v>
      </c>
      <c r="J52" s="35" t="s">
        <v>132</v>
      </c>
      <c r="K52" s="42"/>
      <c r="L52" s="42"/>
      <c r="M52" s="42"/>
      <c r="N52" s="42"/>
      <c r="O52" s="42"/>
      <c r="P52" s="42"/>
      <c r="Q52" s="42"/>
      <c r="R52" s="42"/>
    </row>
    <row r="53" spans="1:20">
      <c r="A53" s="82" t="s">
        <v>39</v>
      </c>
      <c r="B53" s="82"/>
      <c r="C53" s="82"/>
      <c r="D53" s="82"/>
      <c r="E53" s="82"/>
      <c r="F53" s="82"/>
      <c r="G53" s="82"/>
      <c r="H53" s="82"/>
      <c r="I53" s="82"/>
      <c r="J53" s="82"/>
      <c r="K53" s="82"/>
      <c r="L53" s="82"/>
      <c r="M53" s="82"/>
      <c r="N53" s="82"/>
      <c r="O53" s="82"/>
      <c r="P53" s="82"/>
      <c r="Q53" s="82"/>
      <c r="R53" s="82"/>
    </row>
    <row r="54" spans="1:20">
      <c r="A54" s="83" t="s">
        <v>2</v>
      </c>
      <c r="B54" s="83"/>
      <c r="C54" s="83"/>
      <c r="D54" s="83"/>
      <c r="E54" s="83"/>
      <c r="F54" s="83"/>
      <c r="G54" s="83"/>
      <c r="H54" s="83"/>
      <c r="I54" s="83"/>
      <c r="J54" s="84" t="s">
        <v>16</v>
      </c>
      <c r="K54" s="84"/>
      <c r="L54" s="84"/>
      <c r="M54" s="84"/>
      <c r="N54" s="84"/>
      <c r="O54" s="84"/>
      <c r="P54" s="84"/>
      <c r="Q54" s="84"/>
      <c r="R54" s="84"/>
    </row>
    <row r="55" spans="1:20">
      <c r="I55" s="28" t="s">
        <v>34</v>
      </c>
      <c r="J55" s="29" t="s">
        <v>38</v>
      </c>
      <c r="K55" s="24">
        <f>A51</f>
        <v>46776712.100000016</v>
      </c>
      <c r="L55" s="24">
        <f>B51</f>
        <v>5880048.3999999985</v>
      </c>
      <c r="M55" s="24">
        <f>C51</f>
        <v>13146867.699999997</v>
      </c>
      <c r="N55" s="24">
        <f>D51</f>
        <v>59788787.699999996</v>
      </c>
      <c r="O55" s="24">
        <f>E51</f>
        <v>35174.400000000031</v>
      </c>
      <c r="P55" s="24">
        <f>SUM(K55:O55)</f>
        <v>125627590.30000001</v>
      </c>
      <c r="R55" s="24">
        <f>P55+Q55</f>
        <v>125627590.30000001</v>
      </c>
    </row>
    <row r="56" spans="1:20">
      <c r="A56" s="24">
        <f>A57+A58+A59+A60</f>
        <v>8080614.3999999994</v>
      </c>
      <c r="B56" s="24">
        <f>B57+B58+B59+B60</f>
        <v>1364856.4</v>
      </c>
      <c r="C56" s="24">
        <f>C57+C58+C59+C60</f>
        <v>14646037.899999999</v>
      </c>
      <c r="D56" s="24">
        <f>D57+D58+D59+D60</f>
        <v>6082267.1000000006</v>
      </c>
      <c r="E56" s="24">
        <f>E57+E58+E59+E60</f>
        <v>234.3</v>
      </c>
      <c r="F56" s="24">
        <f t="shared" ref="F56:F66" si="5">SUM(A56:E56)</f>
        <v>30174010.099999998</v>
      </c>
      <c r="G56" s="24">
        <v>997551.2</v>
      </c>
      <c r="H56" s="24">
        <f t="shared" ref="H56:H66" si="6">F56+G56</f>
        <v>31171561.299999997</v>
      </c>
      <c r="I56" s="28"/>
      <c r="J56" s="29" t="s">
        <v>48</v>
      </c>
      <c r="K56" s="24">
        <f>K57+K58+K59+K60</f>
        <v>1292089.8999999999</v>
      </c>
      <c r="L56" s="24">
        <f>L57+L58+L59+L60</f>
        <v>3209200</v>
      </c>
      <c r="M56" s="24">
        <f>M57+M58+M59+M60</f>
        <v>17325815.900000002</v>
      </c>
      <c r="N56" s="24">
        <f>N57+N58+N59+N60</f>
        <v>8117257.7999999998</v>
      </c>
      <c r="O56" s="24">
        <f>O57+O58+O59+O60</f>
        <v>427.5</v>
      </c>
      <c r="P56" s="24">
        <f t="shared" ref="P56:P64" si="7">SUM(K56:O56)</f>
        <v>29944791.100000005</v>
      </c>
      <c r="Q56" s="24">
        <v>1226770.2</v>
      </c>
      <c r="R56" s="24">
        <f t="shared" ref="R56:R64" si="8">P56+Q56</f>
        <v>31171561.300000004</v>
      </c>
      <c r="S56" s="21"/>
    </row>
    <row r="57" spans="1:20" ht="23.25">
      <c r="A57" s="24">
        <v>7065451.2999999998</v>
      </c>
      <c r="B57" s="24">
        <v>472237.6</v>
      </c>
      <c r="C57" s="24"/>
      <c r="D57" s="24">
        <v>1704729.8</v>
      </c>
      <c r="E57" s="24"/>
      <c r="F57" s="24">
        <f t="shared" si="5"/>
        <v>9242418.6999999993</v>
      </c>
      <c r="H57" s="24">
        <f t="shared" si="6"/>
        <v>9242418.6999999993</v>
      </c>
      <c r="I57" s="28" t="s">
        <v>40</v>
      </c>
      <c r="J57" s="29" t="s">
        <v>49</v>
      </c>
      <c r="M57" s="24">
        <v>9232128.8000000007</v>
      </c>
      <c r="P57" s="24">
        <f t="shared" si="7"/>
        <v>9232128.8000000007</v>
      </c>
      <c r="R57" s="24">
        <f t="shared" si="8"/>
        <v>9232128.8000000007</v>
      </c>
      <c r="S57" s="21"/>
      <c r="T57" s="21"/>
    </row>
    <row r="58" spans="1:20" ht="23.25">
      <c r="A58" s="24"/>
      <c r="B58" s="24"/>
      <c r="C58" s="24"/>
      <c r="D58" s="24">
        <v>3654364.1</v>
      </c>
      <c r="E58" s="24"/>
      <c r="F58" s="24">
        <f t="shared" si="5"/>
        <v>3654364.1</v>
      </c>
      <c r="H58" s="24">
        <f t="shared" si="6"/>
        <v>3654364.1</v>
      </c>
      <c r="I58" s="28" t="s">
        <v>41</v>
      </c>
      <c r="J58" s="29" t="s">
        <v>50</v>
      </c>
      <c r="K58" s="24">
        <v>280662.09999999998</v>
      </c>
      <c r="L58" s="24">
        <v>2565292.7000000002</v>
      </c>
      <c r="M58" s="24">
        <v>807981.8</v>
      </c>
      <c r="N58" s="24"/>
      <c r="O58" s="24">
        <v>427.5</v>
      </c>
      <c r="P58" s="24">
        <f t="shared" si="7"/>
        <v>3654364.1000000006</v>
      </c>
      <c r="R58" s="24">
        <f t="shared" si="8"/>
        <v>3654364.1000000006</v>
      </c>
      <c r="T58" s="21"/>
    </row>
    <row r="59" spans="1:20" ht="34.5">
      <c r="A59" s="24"/>
      <c r="B59" s="24">
        <v>537287</v>
      </c>
      <c r="C59" s="24">
        <v>7255505.2999999998</v>
      </c>
      <c r="D59" s="24"/>
      <c r="E59" s="24"/>
      <c r="F59" s="24">
        <f t="shared" si="5"/>
        <v>7792792.2999999998</v>
      </c>
      <c r="H59" s="24">
        <f t="shared" si="6"/>
        <v>7792792.2999999998</v>
      </c>
      <c r="I59" s="28" t="s">
        <v>42</v>
      </c>
      <c r="J59" s="29" t="s">
        <v>51</v>
      </c>
      <c r="N59" s="24">
        <v>7792792.2999999998</v>
      </c>
      <c r="P59" s="24">
        <f t="shared" si="7"/>
        <v>7792792.2999999998</v>
      </c>
      <c r="R59" s="24">
        <f t="shared" si="8"/>
        <v>7792792.2999999998</v>
      </c>
    </row>
    <row r="60" spans="1:20">
      <c r="A60" s="24">
        <f>A61+A62+A63+A64</f>
        <v>1015163.1</v>
      </c>
      <c r="B60" s="24">
        <f>B61+B62+B63+B64</f>
        <v>355331.8</v>
      </c>
      <c r="C60" s="24">
        <f>C61+C62+C63+C64</f>
        <v>7390532.5999999996</v>
      </c>
      <c r="D60" s="24">
        <f>D61+D62+D63+D64</f>
        <v>723173.2</v>
      </c>
      <c r="E60" s="24">
        <f>E61+E62+E63+E64</f>
        <v>234.3</v>
      </c>
      <c r="F60" s="24">
        <f t="shared" si="5"/>
        <v>9484435</v>
      </c>
      <c r="G60" s="24"/>
      <c r="H60" s="24">
        <f t="shared" si="6"/>
        <v>9484435</v>
      </c>
      <c r="I60" s="28" t="s">
        <v>43</v>
      </c>
      <c r="J60" s="36" t="s">
        <v>52</v>
      </c>
      <c r="K60" s="24">
        <f>K61+K62+K63+K64</f>
        <v>1011427.8</v>
      </c>
      <c r="L60" s="24">
        <f>L61+L62+L63+L64</f>
        <v>643907.29999999993</v>
      </c>
      <c r="M60" s="24">
        <f>M61+M62+M63+M64</f>
        <v>7285705.2999999998</v>
      </c>
      <c r="N60" s="24">
        <f>N61+N62+N63+N64</f>
        <v>324465.5</v>
      </c>
      <c r="O60" s="24">
        <f>O61+O62+O63+O64</f>
        <v>0</v>
      </c>
      <c r="P60" s="24">
        <f t="shared" si="7"/>
        <v>9265505.9000000004</v>
      </c>
      <c r="R60" s="24">
        <f t="shared" si="8"/>
        <v>9265505.9000000004</v>
      </c>
    </row>
    <row r="61" spans="1:20" ht="23.25">
      <c r="A61" s="24">
        <v>274716.90000000002</v>
      </c>
      <c r="B61" s="24">
        <v>6887.5</v>
      </c>
      <c r="C61" s="24"/>
      <c r="D61" s="24">
        <v>352945.3</v>
      </c>
      <c r="E61" s="24"/>
      <c r="F61" s="24">
        <f t="shared" si="5"/>
        <v>634549.69999999995</v>
      </c>
      <c r="H61" s="24">
        <f t="shared" si="6"/>
        <v>634549.69999999995</v>
      </c>
      <c r="I61" s="28" t="s">
        <v>44</v>
      </c>
      <c r="J61" s="29" t="s">
        <v>53</v>
      </c>
      <c r="L61" s="24">
        <v>634549.69999999995</v>
      </c>
      <c r="P61" s="24">
        <f t="shared" si="7"/>
        <v>634549.69999999995</v>
      </c>
      <c r="R61" s="24">
        <f t="shared" si="8"/>
        <v>634549.69999999995</v>
      </c>
    </row>
    <row r="62" spans="1:20" ht="23.25">
      <c r="A62" s="24"/>
      <c r="B62" s="24">
        <v>328056.5</v>
      </c>
      <c r="C62" s="24"/>
      <c r="D62" s="24"/>
      <c r="E62" s="24"/>
      <c r="F62" s="24">
        <f t="shared" si="5"/>
        <v>328056.5</v>
      </c>
      <c r="H62" s="24">
        <f t="shared" si="6"/>
        <v>328056.5</v>
      </c>
      <c r="I62" s="28" t="s">
        <v>45</v>
      </c>
      <c r="J62" s="29" t="s">
        <v>54</v>
      </c>
      <c r="K62" s="24">
        <v>67238.3</v>
      </c>
      <c r="L62" s="24">
        <v>9357.6</v>
      </c>
      <c r="M62" s="24"/>
      <c r="N62" s="24">
        <v>188704.3</v>
      </c>
      <c r="O62" s="24"/>
      <c r="P62" s="24">
        <f t="shared" si="7"/>
        <v>265300.2</v>
      </c>
      <c r="R62" s="24">
        <f t="shared" si="8"/>
        <v>265300.2</v>
      </c>
    </row>
    <row r="63" spans="1:20" ht="34.5">
      <c r="A63" s="24"/>
      <c r="B63" s="24"/>
      <c r="C63" s="24">
        <v>5630552.2999999998</v>
      </c>
      <c r="F63" s="24">
        <f t="shared" si="5"/>
        <v>5630552.2999999998</v>
      </c>
      <c r="H63" s="24">
        <f t="shared" si="6"/>
        <v>5630552.2999999998</v>
      </c>
      <c r="I63" s="28" t="s">
        <v>112</v>
      </c>
      <c r="J63" s="29" t="s">
        <v>113</v>
      </c>
      <c r="M63" s="24">
        <v>5630552.2999999998</v>
      </c>
      <c r="P63" s="24"/>
      <c r="R63" s="24"/>
    </row>
    <row r="64" spans="1:20">
      <c r="A64" s="24">
        <v>740446.2</v>
      </c>
      <c r="B64" s="24">
        <v>20387.8</v>
      </c>
      <c r="C64" s="24">
        <v>1759980.3</v>
      </c>
      <c r="D64" s="24">
        <v>370227.9</v>
      </c>
      <c r="E64" s="24">
        <v>234.3</v>
      </c>
      <c r="F64" s="24">
        <f t="shared" si="5"/>
        <v>2891276.4999999995</v>
      </c>
      <c r="H64" s="24">
        <f t="shared" si="6"/>
        <v>2891276.4999999995</v>
      </c>
      <c r="I64" s="28" t="s">
        <v>46</v>
      </c>
      <c r="J64" s="36" t="s">
        <v>55</v>
      </c>
      <c r="K64" s="24">
        <v>944189.5</v>
      </c>
      <c r="L64" s="24"/>
      <c r="M64" s="24">
        <v>1655153</v>
      </c>
      <c r="N64" s="24">
        <v>135761.20000000001</v>
      </c>
      <c r="O64" s="24"/>
      <c r="P64" s="24">
        <f t="shared" si="7"/>
        <v>2735103.7</v>
      </c>
      <c r="R64" s="24">
        <f t="shared" si="8"/>
        <v>2735103.7</v>
      </c>
    </row>
    <row r="65" spans="1:19" s="1" customFormat="1">
      <c r="A65" s="30">
        <f>K55+K56-A56</f>
        <v>39988187.600000016</v>
      </c>
      <c r="B65" s="30">
        <f>L55+L56-B56</f>
        <v>7724391.9999999981</v>
      </c>
      <c r="C65" s="30">
        <f>M55+M56-C56</f>
        <v>15826645.700000003</v>
      </c>
      <c r="D65" s="30">
        <f>N55+N56-D56</f>
        <v>61823778.399999999</v>
      </c>
      <c r="E65" s="30">
        <f>O55+O56-E56</f>
        <v>35367.600000000028</v>
      </c>
      <c r="F65" s="30">
        <f t="shared" si="5"/>
        <v>125398371.30000001</v>
      </c>
      <c r="G65" s="24"/>
      <c r="H65" s="30">
        <f t="shared" si="6"/>
        <v>125398371.30000001</v>
      </c>
      <c r="I65" s="33" t="s">
        <v>47</v>
      </c>
      <c r="J65" s="35" t="s">
        <v>56</v>
      </c>
      <c r="K65" s="42"/>
      <c r="L65" s="42"/>
      <c r="M65" s="42"/>
      <c r="N65" s="42"/>
      <c r="O65" s="42"/>
      <c r="P65" s="42"/>
      <c r="Q65" s="42"/>
      <c r="R65" s="42"/>
    </row>
    <row r="66" spans="1:19" s="1" customFormat="1">
      <c r="A66" s="30">
        <f>A65-A84</f>
        <v>28043123.700000018</v>
      </c>
      <c r="B66" s="30">
        <f>B65-B84</f>
        <v>7547677.3999999985</v>
      </c>
      <c r="C66" s="30">
        <f>C65-C84</f>
        <v>14840275.800000003</v>
      </c>
      <c r="D66" s="30">
        <f>D65-D84</f>
        <v>60564369.5</v>
      </c>
      <c r="E66" s="30">
        <f>E65-E84</f>
        <v>6317.1000000000276</v>
      </c>
      <c r="F66" s="30">
        <f t="shared" si="5"/>
        <v>111001763.50000001</v>
      </c>
      <c r="G66" s="24"/>
      <c r="H66" s="30">
        <f t="shared" si="6"/>
        <v>111001763.50000001</v>
      </c>
      <c r="I66" s="33" t="s">
        <v>126</v>
      </c>
      <c r="J66" s="35" t="s">
        <v>133</v>
      </c>
      <c r="K66" s="42"/>
      <c r="L66" s="42"/>
      <c r="M66" s="42"/>
      <c r="N66" s="42"/>
      <c r="O66" s="42"/>
      <c r="P66" s="42"/>
      <c r="Q66" s="42"/>
      <c r="R66" s="42"/>
    </row>
    <row r="67" spans="1:19">
      <c r="A67" s="82" t="s">
        <v>57</v>
      </c>
      <c r="B67" s="82"/>
      <c r="C67" s="82"/>
      <c r="D67" s="82"/>
      <c r="E67" s="82"/>
      <c r="F67" s="82"/>
      <c r="G67" s="82"/>
      <c r="H67" s="82"/>
      <c r="I67" s="82"/>
      <c r="J67" s="82"/>
      <c r="K67" s="82"/>
      <c r="L67" s="82"/>
      <c r="M67" s="82"/>
      <c r="N67" s="82"/>
      <c r="O67" s="82"/>
      <c r="P67" s="82"/>
      <c r="Q67" s="82"/>
      <c r="R67" s="82"/>
      <c r="S67" s="21"/>
    </row>
    <row r="68" spans="1:19">
      <c r="A68" s="83" t="s">
        <v>2</v>
      </c>
      <c r="B68" s="83"/>
      <c r="C68" s="83"/>
      <c r="D68" s="83"/>
      <c r="E68" s="83"/>
      <c r="F68" s="83"/>
      <c r="G68" s="83"/>
      <c r="H68" s="83"/>
      <c r="I68" s="83"/>
      <c r="J68" s="84" t="s">
        <v>16</v>
      </c>
      <c r="K68" s="84"/>
      <c r="L68" s="84"/>
      <c r="M68" s="84"/>
      <c r="N68" s="84"/>
      <c r="O68" s="84"/>
      <c r="P68" s="84"/>
      <c r="Q68" s="84"/>
      <c r="R68" s="84"/>
    </row>
    <row r="69" spans="1:19">
      <c r="I69" s="28" t="s">
        <v>34</v>
      </c>
      <c r="J69" s="29" t="s">
        <v>56</v>
      </c>
      <c r="K69" s="24">
        <f>A65</f>
        <v>39988187.600000016</v>
      </c>
      <c r="L69" s="24">
        <f>B65</f>
        <v>7724391.9999999981</v>
      </c>
      <c r="M69" s="24">
        <f>C65</f>
        <v>15826645.700000003</v>
      </c>
      <c r="N69" s="24">
        <f>D65</f>
        <v>61823778.399999999</v>
      </c>
      <c r="O69" s="24">
        <f>E65</f>
        <v>35367.600000000028</v>
      </c>
      <c r="P69" s="24">
        <f>SUM(K69:O69)</f>
        <v>125398371.30000001</v>
      </c>
      <c r="R69" s="24">
        <f>P69+Q69</f>
        <v>125398371.30000001</v>
      </c>
    </row>
    <row r="70" spans="1:19" ht="23.25">
      <c r="C70" s="24">
        <v>7887979.5</v>
      </c>
      <c r="D70" s="24"/>
      <c r="E70" s="24">
        <v>324837.90000000002</v>
      </c>
      <c r="F70" s="24">
        <f>SUM(A70:E70)</f>
        <v>8212817.4000000004</v>
      </c>
      <c r="G70" s="24"/>
      <c r="H70" s="24">
        <f>F70+G70</f>
        <v>8212817.4000000004</v>
      </c>
      <c r="I70" s="28" t="s">
        <v>58</v>
      </c>
      <c r="J70" s="29" t="s">
        <v>60</v>
      </c>
      <c r="N70" s="24">
        <v>8212817.4000000004</v>
      </c>
      <c r="P70" s="24">
        <f>SUM(K70:O70)</f>
        <v>8212817.4000000004</v>
      </c>
      <c r="R70" s="24">
        <f>P70+Q70</f>
        <v>8212817.4000000004</v>
      </c>
    </row>
    <row r="71" spans="1:19" s="1" customFormat="1" ht="23.25">
      <c r="A71" s="30">
        <f>K69+K70-A70</f>
        <v>39988187.600000016</v>
      </c>
      <c r="B71" s="30">
        <f>L69+L70-B70</f>
        <v>7724391.9999999981</v>
      </c>
      <c r="C71" s="30">
        <f>M69+M70-C70</f>
        <v>7938666.200000003</v>
      </c>
      <c r="D71" s="30">
        <f>N69+N70-D70</f>
        <v>70036595.799999997</v>
      </c>
      <c r="E71" s="30">
        <f>O69+O70-E70</f>
        <v>-289470.3</v>
      </c>
      <c r="F71" s="30">
        <f>SUM(A71:E71)</f>
        <v>125398371.30000003</v>
      </c>
      <c r="G71" s="24"/>
      <c r="H71" s="24">
        <f>F71+G71</f>
        <v>125398371.30000003</v>
      </c>
      <c r="I71" s="33" t="s">
        <v>59</v>
      </c>
      <c r="J71" s="35" t="s">
        <v>61</v>
      </c>
      <c r="K71" s="42"/>
      <c r="L71" s="42"/>
      <c r="M71" s="42"/>
      <c r="N71" s="42"/>
      <c r="O71" s="42"/>
      <c r="P71" s="42"/>
      <c r="Q71" s="42"/>
      <c r="R71" s="42"/>
    </row>
    <row r="72" spans="1:19">
      <c r="A72" s="82" t="s">
        <v>62</v>
      </c>
      <c r="B72" s="82"/>
      <c r="C72" s="82"/>
      <c r="D72" s="82"/>
      <c r="E72" s="82"/>
      <c r="F72" s="82"/>
      <c r="G72" s="82"/>
      <c r="H72" s="82"/>
      <c r="I72" s="82"/>
      <c r="J72" s="82"/>
      <c r="K72" s="82"/>
      <c r="L72" s="82"/>
      <c r="M72" s="82"/>
      <c r="N72" s="82"/>
      <c r="O72" s="82"/>
      <c r="P72" s="82"/>
      <c r="Q72" s="82"/>
      <c r="R72" s="82"/>
    </row>
    <row r="73" spans="1:19">
      <c r="A73" s="83" t="s">
        <v>2</v>
      </c>
      <c r="B73" s="83"/>
      <c r="C73" s="83"/>
      <c r="D73" s="83"/>
      <c r="E73" s="83"/>
      <c r="F73" s="83"/>
      <c r="G73" s="83"/>
      <c r="H73" s="83"/>
      <c r="I73" s="83"/>
      <c r="J73" s="84" t="s">
        <v>16</v>
      </c>
      <c r="K73" s="84"/>
      <c r="L73" s="84"/>
      <c r="M73" s="84"/>
      <c r="N73" s="84"/>
      <c r="O73" s="84"/>
      <c r="P73" s="84"/>
      <c r="Q73" s="84"/>
      <c r="R73" s="84"/>
    </row>
    <row r="74" spans="1:19">
      <c r="I74" s="28" t="s">
        <v>47</v>
      </c>
      <c r="J74" s="29" t="s">
        <v>56</v>
      </c>
      <c r="K74" s="24">
        <f>A65</f>
        <v>39988187.600000016</v>
      </c>
      <c r="L74" s="24">
        <f>B65</f>
        <v>7724391.9999999981</v>
      </c>
      <c r="M74" s="24">
        <f>C65</f>
        <v>15826645.700000003</v>
      </c>
      <c r="N74" s="24">
        <f>D65</f>
        <v>61823778.399999999</v>
      </c>
      <c r="O74" s="24">
        <f>E65</f>
        <v>35367.600000000028</v>
      </c>
      <c r="P74" s="24">
        <f>SUM(K74:O74)</f>
        <v>125398371.30000001</v>
      </c>
      <c r="R74" s="24">
        <f>P74+Q74</f>
        <v>125398371.30000001</v>
      </c>
    </row>
    <row r="75" spans="1:19" ht="45.75">
      <c r="B75" s="24">
        <v>4568933.4000000004</v>
      </c>
      <c r="F75" s="24">
        <f>SUM(A75:E75)</f>
        <v>4568933.4000000004</v>
      </c>
      <c r="G75" s="24"/>
      <c r="H75" s="24">
        <f>F75+G75</f>
        <v>4568933.4000000004</v>
      </c>
      <c r="I75" s="28" t="s">
        <v>63</v>
      </c>
      <c r="J75" s="29" t="s">
        <v>66</v>
      </c>
      <c r="N75" s="24">
        <v>4568933.4000000004</v>
      </c>
      <c r="P75" s="24">
        <f>SUM(K75:O75)</f>
        <v>4568933.4000000004</v>
      </c>
      <c r="R75" s="24">
        <f>P75+Q75</f>
        <v>4568933.4000000004</v>
      </c>
    </row>
    <row r="76" spans="1:19" ht="23.25">
      <c r="C76" s="24">
        <v>14749597</v>
      </c>
      <c r="D76" s="24">
        <v>73171015.400000006</v>
      </c>
      <c r="E76" s="24">
        <v>324837.90000000002</v>
      </c>
      <c r="F76" s="24">
        <f>SUM(A76:E76)</f>
        <v>88245450.300000012</v>
      </c>
      <c r="G76" s="24"/>
      <c r="H76" s="24">
        <f>F76+G76</f>
        <v>88245450.300000012</v>
      </c>
      <c r="I76" s="28" t="s">
        <v>64</v>
      </c>
      <c r="J76" s="29" t="s">
        <v>67</v>
      </c>
      <c r="P76" s="24"/>
      <c r="R76" s="24"/>
    </row>
    <row r="77" spans="1:19" s="1" customFormat="1">
      <c r="A77" s="30">
        <f>K74+K75-A75-A76</f>
        <v>39988187.600000016</v>
      </c>
      <c r="B77" s="30">
        <f>L74+L75-B75-B76</f>
        <v>3155458.5999999978</v>
      </c>
      <c r="C77" s="30">
        <f>M74+M75-C75-C76</f>
        <v>1077048.700000003</v>
      </c>
      <c r="D77" s="30">
        <f>N74+N75-D75-D76</f>
        <v>-6778303.6000000089</v>
      </c>
      <c r="E77" s="30">
        <f>O74+O75-E75-E76</f>
        <v>-289470.3</v>
      </c>
      <c r="F77" s="30">
        <f>SUM(A77:E77)</f>
        <v>37152921.000000015</v>
      </c>
      <c r="G77" s="24"/>
      <c r="H77" s="30">
        <f>F77+G77</f>
        <v>37152921.000000015</v>
      </c>
      <c r="I77" s="33" t="s">
        <v>65</v>
      </c>
      <c r="J77" s="35" t="s">
        <v>68</v>
      </c>
      <c r="K77" s="42"/>
      <c r="L77" s="42"/>
      <c r="M77" s="42"/>
      <c r="N77" s="42"/>
      <c r="O77" s="42"/>
      <c r="P77" s="42"/>
      <c r="Q77" s="42"/>
      <c r="R77" s="42"/>
    </row>
    <row r="78" spans="1:19" s="1" customFormat="1">
      <c r="A78" s="30">
        <f>A77-A84</f>
        <v>28043123.700000018</v>
      </c>
      <c r="B78" s="30">
        <f>B77-B84</f>
        <v>2978743.9999999977</v>
      </c>
      <c r="C78" s="30">
        <f>C77-C84</f>
        <v>90678.800000002957</v>
      </c>
      <c r="D78" s="30">
        <f>D77-D84</f>
        <v>-8037712.5000000093</v>
      </c>
      <c r="E78" s="30">
        <f>E77-E84</f>
        <v>-318520.8</v>
      </c>
      <c r="F78" s="30">
        <f>SUM(A78:E78)</f>
        <v>22756313.200000007</v>
      </c>
      <c r="G78" s="24"/>
      <c r="H78" s="30">
        <f>F78+G78</f>
        <v>22756313.200000007</v>
      </c>
      <c r="I78" s="33" t="s">
        <v>127</v>
      </c>
      <c r="J78" s="35" t="s">
        <v>134</v>
      </c>
      <c r="K78" s="42"/>
      <c r="L78" s="42"/>
      <c r="M78" s="42"/>
      <c r="N78" s="42"/>
      <c r="O78" s="42"/>
      <c r="P78" s="42"/>
      <c r="Q78" s="42"/>
      <c r="R78" s="42"/>
    </row>
    <row r="79" spans="1:19">
      <c r="A79" s="82" t="s">
        <v>94</v>
      </c>
      <c r="B79" s="82"/>
      <c r="C79" s="82"/>
      <c r="D79" s="82"/>
      <c r="E79" s="82"/>
      <c r="F79" s="82"/>
      <c r="G79" s="82"/>
      <c r="H79" s="82"/>
      <c r="I79" s="82"/>
      <c r="J79" s="82"/>
      <c r="K79" s="82"/>
      <c r="L79" s="82"/>
      <c r="M79" s="82"/>
      <c r="N79" s="82"/>
      <c r="O79" s="82"/>
      <c r="P79" s="82"/>
      <c r="Q79" s="82"/>
      <c r="R79" s="82"/>
    </row>
    <row r="80" spans="1:19">
      <c r="A80" s="83" t="s">
        <v>96</v>
      </c>
      <c r="B80" s="83"/>
      <c r="C80" s="83"/>
      <c r="D80" s="83"/>
      <c r="E80" s="83"/>
      <c r="F80" s="83"/>
      <c r="G80" s="83"/>
      <c r="H80" s="83"/>
      <c r="I80" s="83"/>
      <c r="J80" s="84" t="s">
        <v>95</v>
      </c>
      <c r="K80" s="84"/>
      <c r="L80" s="84"/>
      <c r="M80" s="84"/>
      <c r="N80" s="84"/>
      <c r="O80" s="84"/>
      <c r="P80" s="84"/>
      <c r="Q80" s="84"/>
      <c r="R80" s="84"/>
    </row>
    <row r="81" spans="1:19">
      <c r="I81" s="28" t="s">
        <v>65</v>
      </c>
      <c r="J81" s="29" t="s">
        <v>68</v>
      </c>
      <c r="K81" s="24">
        <f>A77</f>
        <v>39988187.600000016</v>
      </c>
      <c r="L81" s="24">
        <f>B77</f>
        <v>3155458.5999999978</v>
      </c>
      <c r="M81" s="24">
        <f>C77</f>
        <v>1077048.700000003</v>
      </c>
      <c r="N81" s="24">
        <f>D77</f>
        <v>-6778303.6000000089</v>
      </c>
      <c r="O81" s="24">
        <f>E77</f>
        <v>-289470.3</v>
      </c>
      <c r="P81" s="24">
        <f>SUM(K81:O81)</f>
        <v>37152921.000000015</v>
      </c>
      <c r="R81" s="24">
        <f>P81+Q81</f>
        <v>37152921.000000015</v>
      </c>
    </row>
    <row r="82" spans="1:19">
      <c r="A82" s="24">
        <f>A83+A85+A86</f>
        <v>28290431.700000003</v>
      </c>
      <c r="B82" s="24">
        <f>B83+B85+B86</f>
        <v>200894.5</v>
      </c>
      <c r="C82" s="24">
        <f>C83+C85+C86</f>
        <v>5395717.8999999994</v>
      </c>
      <c r="D82" s="24">
        <f>D83+D85+D86</f>
        <v>3550705.3</v>
      </c>
      <c r="E82" s="24">
        <f>E83+E85+E86</f>
        <v>19681.7</v>
      </c>
      <c r="F82" s="24">
        <f>SUM(A82:E82)</f>
        <v>37457431.100000001</v>
      </c>
      <c r="H82" s="24">
        <f>F82+G82</f>
        <v>37457431.100000001</v>
      </c>
      <c r="I82" s="28" t="s">
        <v>114</v>
      </c>
      <c r="J82" s="29" t="s">
        <v>115</v>
      </c>
      <c r="K82" s="24"/>
      <c r="L82" s="24"/>
      <c r="M82" s="24"/>
      <c r="N82" s="24"/>
      <c r="O82" s="24"/>
      <c r="P82" s="24"/>
      <c r="R82" s="24"/>
    </row>
    <row r="83" spans="1:19" ht="23.25">
      <c r="A83" s="24">
        <v>24365953.600000001</v>
      </c>
      <c r="B83" s="24">
        <v>216498.8</v>
      </c>
      <c r="C83" s="24">
        <v>5401925</v>
      </c>
      <c r="D83" s="24">
        <v>3465150.8</v>
      </c>
      <c r="E83" s="24">
        <v>19681.7</v>
      </c>
      <c r="F83" s="24">
        <f>SUM(A83:E83)</f>
        <v>33469209.900000002</v>
      </c>
      <c r="G83" s="24"/>
      <c r="H83" s="24">
        <f>F83+G83</f>
        <v>33469209.900000002</v>
      </c>
      <c r="I83" s="28" t="s">
        <v>71</v>
      </c>
      <c r="J83" s="29" t="s">
        <v>74</v>
      </c>
      <c r="K83" s="24"/>
      <c r="L83" s="24"/>
      <c r="M83" s="24"/>
      <c r="N83" s="24"/>
      <c r="O83" s="24"/>
      <c r="P83" s="24"/>
      <c r="R83" s="24"/>
    </row>
    <row r="84" spans="1:19">
      <c r="A84" s="24">
        <v>11945063.9</v>
      </c>
      <c r="B84" s="24">
        <v>176714.6</v>
      </c>
      <c r="C84" s="24">
        <v>986369.9</v>
      </c>
      <c r="D84" s="24">
        <v>1259408.8999999999</v>
      </c>
      <c r="E84" s="24">
        <v>29050.5</v>
      </c>
      <c r="F84" s="24">
        <f>SUM(A84:E84)</f>
        <v>14396607.800000001</v>
      </c>
      <c r="G84" s="24"/>
      <c r="H84" s="24">
        <f>F84+G84</f>
        <v>14396607.800000001</v>
      </c>
      <c r="I84" s="28" t="s">
        <v>110</v>
      </c>
      <c r="J84" s="29" t="s">
        <v>111</v>
      </c>
      <c r="K84" s="24"/>
      <c r="L84" s="24"/>
      <c r="M84" s="24"/>
      <c r="N84" s="24"/>
      <c r="O84" s="24"/>
      <c r="P84" s="24"/>
      <c r="R84" s="24"/>
    </row>
    <row r="85" spans="1:19" ht="34.5">
      <c r="A85" s="24">
        <v>3924478.1</v>
      </c>
      <c r="B85" s="24">
        <v>0</v>
      </c>
      <c r="C85" s="24">
        <v>-6170.4</v>
      </c>
      <c r="D85" s="24"/>
      <c r="E85" s="24"/>
      <c r="F85" s="24">
        <f>SUM(A85:E85)</f>
        <v>3918307.7</v>
      </c>
      <c r="G85" s="24"/>
      <c r="H85" s="24">
        <f>F85+G85</f>
        <v>3918307.7</v>
      </c>
      <c r="I85" s="28" t="s">
        <v>116</v>
      </c>
      <c r="J85" s="29" t="s">
        <v>75</v>
      </c>
      <c r="K85" s="24"/>
      <c r="L85" s="24"/>
      <c r="M85" s="24"/>
      <c r="N85" s="24"/>
      <c r="O85" s="24"/>
      <c r="P85" s="24"/>
      <c r="R85" s="24"/>
    </row>
    <row r="86" spans="1:19" ht="23.25">
      <c r="A86" s="24"/>
      <c r="B86" s="24">
        <v>-15604.3</v>
      </c>
      <c r="C86" s="24">
        <v>-36.700000000000003</v>
      </c>
      <c r="D86" s="24">
        <v>85554.5</v>
      </c>
      <c r="E86" s="24"/>
      <c r="F86" s="24">
        <f>SUM(A86:E86)</f>
        <v>69913.5</v>
      </c>
      <c r="G86" s="24"/>
      <c r="H86" s="24">
        <f>F86+G86</f>
        <v>69913.5</v>
      </c>
      <c r="I86" s="28" t="s">
        <v>200</v>
      </c>
      <c r="J86" s="29" t="s">
        <v>201</v>
      </c>
      <c r="K86" s="24"/>
      <c r="L86" s="24"/>
      <c r="M86" s="24"/>
      <c r="N86" s="24"/>
      <c r="O86" s="24"/>
      <c r="P86" s="24"/>
      <c r="R86" s="24"/>
    </row>
    <row r="87" spans="1:19" ht="23.25">
      <c r="F87" s="24"/>
      <c r="G87" s="24"/>
      <c r="H87" s="24"/>
      <c r="I87" s="28" t="s">
        <v>69</v>
      </c>
      <c r="J87" s="29" t="s">
        <v>117</v>
      </c>
      <c r="K87" s="24">
        <v>458980</v>
      </c>
      <c r="L87" s="24">
        <v>0</v>
      </c>
      <c r="M87" s="24">
        <v>18738.3</v>
      </c>
      <c r="N87" s="24">
        <v>0</v>
      </c>
      <c r="O87" s="24">
        <v>0</v>
      </c>
      <c r="P87" s="24">
        <f>SUM(K87:O87)</f>
        <v>477718.3</v>
      </c>
      <c r="Q87" s="24">
        <v>134511.29999999999</v>
      </c>
      <c r="R87" s="24">
        <f>P87+Q87</f>
        <v>612229.6</v>
      </c>
    </row>
    <row r="88" spans="1:19" ht="23.25">
      <c r="I88" s="28" t="s">
        <v>70</v>
      </c>
      <c r="J88" s="29" t="s">
        <v>118</v>
      </c>
      <c r="K88" s="24">
        <v>38279.5</v>
      </c>
      <c r="L88" s="24">
        <v>0</v>
      </c>
      <c r="M88" s="24">
        <v>491377.6</v>
      </c>
      <c r="N88" s="24">
        <v>0</v>
      </c>
      <c r="O88" s="24">
        <v>0</v>
      </c>
      <c r="P88" s="24">
        <f>SUM(K88:O88)</f>
        <v>529657.1</v>
      </c>
      <c r="Q88" s="24">
        <v>82572.5</v>
      </c>
      <c r="R88" s="24">
        <f>P88+Q88</f>
        <v>612229.6</v>
      </c>
      <c r="S88" s="21"/>
    </row>
    <row r="89" spans="1:19" ht="45.75">
      <c r="I89" s="28"/>
      <c r="J89" s="35" t="s">
        <v>119</v>
      </c>
      <c r="K89" s="24">
        <f>K81+K87-K88</f>
        <v>40408888.100000016</v>
      </c>
      <c r="L89" s="24">
        <f>L81+L87-L88</f>
        <v>3155458.5999999978</v>
      </c>
      <c r="M89" s="24">
        <f>M81+M87-M88</f>
        <v>604409.40000000305</v>
      </c>
      <c r="N89" s="24">
        <f>N81+N87-N88</f>
        <v>-6778303.6000000089</v>
      </c>
      <c r="O89" s="24">
        <f>O81+O87-O88</f>
        <v>-289470.3</v>
      </c>
      <c r="P89" s="24">
        <f>SUM(K89:O89)</f>
        <v>37100982.200000018</v>
      </c>
      <c r="R89" s="24">
        <f>P89+Q89</f>
        <v>37100982.200000018</v>
      </c>
    </row>
    <row r="90" spans="1:19" s="2" customFormat="1" ht="23.25">
      <c r="A90" s="37">
        <f>K89-A82</f>
        <v>12118456.400000013</v>
      </c>
      <c r="B90" s="37">
        <f>L89-B82</f>
        <v>2954564.0999999978</v>
      </c>
      <c r="C90" s="37">
        <f>M89-C82</f>
        <v>-4791308.4999999963</v>
      </c>
      <c r="D90" s="37">
        <f>N89-D82</f>
        <v>-10329008.90000001</v>
      </c>
      <c r="E90" s="37">
        <f>O89-E82</f>
        <v>-309152</v>
      </c>
      <c r="F90" s="37">
        <f>SUM(A90:E90)-F23</f>
        <v>-3891933.6999999546</v>
      </c>
      <c r="G90" s="37">
        <f>Q18-G15+Q47-G47+Q50-G50+Q56-G56+Q87-Q88</f>
        <v>3891933.7000000067</v>
      </c>
      <c r="H90" s="37">
        <f>F90+G90</f>
        <v>5.2154064178466797E-8</v>
      </c>
      <c r="I90" s="38" t="s">
        <v>73</v>
      </c>
      <c r="J90" s="39" t="s">
        <v>76</v>
      </c>
      <c r="K90" s="46"/>
      <c r="L90" s="46"/>
      <c r="M90" s="46"/>
      <c r="N90" s="46"/>
      <c r="O90" s="46"/>
      <c r="P90" s="46"/>
      <c r="Q90" s="40"/>
      <c r="R90" s="41"/>
    </row>
    <row r="94" spans="1:19">
      <c r="G94" s="24"/>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70866141732283472" right="0.70866141732283472" top="0.74803149606299213" bottom="0.74803149606299213" header="0.31496062992125984" footer="0.31496062992125984"/>
  <pageSetup paperSize="9" scale="55" fitToHeight="0" orientation="landscape" r:id="rId1"/>
</worksheet>
</file>

<file path=xl/worksheets/sheet5.xml><?xml version="1.0" encoding="utf-8"?>
<worksheet xmlns="http://schemas.openxmlformats.org/spreadsheetml/2006/main" xmlns:r="http://schemas.openxmlformats.org/officeDocument/2006/relationships">
  <dimension ref="A1:T94"/>
  <sheetViews>
    <sheetView workbookViewId="0">
      <pane ySplit="4" topLeftCell="A5" activePane="bottomLeft" state="frozen"/>
      <selection pane="bottomLeft" activeCell="A5" sqref="A5:R5"/>
    </sheetView>
  </sheetViews>
  <sheetFormatPr defaultRowHeight="15"/>
  <cols>
    <col min="1" max="1" width="11.7109375" style="42" customWidth="1"/>
    <col min="2" max="8" width="10.7109375" style="42" customWidth="1"/>
    <col min="9" max="9" width="6.140625" style="42" customWidth="1"/>
    <col min="10" max="10" width="26.710937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257" max="257" width="11.7109375" customWidth="1"/>
    <col min="258" max="264" width="10.7109375" customWidth="1"/>
    <col min="265" max="265" width="6.140625" customWidth="1"/>
    <col min="266" max="266" width="22.85546875" customWidth="1"/>
    <col min="267" max="267" width="11.85546875" customWidth="1"/>
    <col min="268" max="269" width="10" customWidth="1"/>
    <col min="270" max="270" width="10.5703125" customWidth="1"/>
    <col min="271" max="271" width="10" customWidth="1"/>
    <col min="272" max="272" width="10.85546875" customWidth="1"/>
    <col min="273" max="273" width="10.140625" customWidth="1"/>
    <col min="274" max="274" width="11.28515625" customWidth="1"/>
    <col min="513" max="513" width="11.7109375" customWidth="1"/>
    <col min="514" max="520" width="10.7109375" customWidth="1"/>
    <col min="521" max="521" width="6.140625" customWidth="1"/>
    <col min="522" max="522" width="22.85546875" customWidth="1"/>
    <col min="523" max="523" width="11.85546875" customWidth="1"/>
    <col min="524" max="525" width="10" customWidth="1"/>
    <col min="526" max="526" width="10.5703125" customWidth="1"/>
    <col min="527" max="527" width="10" customWidth="1"/>
    <col min="528" max="528" width="10.85546875" customWidth="1"/>
    <col min="529" max="529" width="10.140625" customWidth="1"/>
    <col min="530" max="530" width="11.28515625" customWidth="1"/>
    <col min="769" max="769" width="11.7109375" customWidth="1"/>
    <col min="770" max="776" width="10.7109375" customWidth="1"/>
    <col min="777" max="777" width="6.140625" customWidth="1"/>
    <col min="778" max="778" width="22.85546875" customWidth="1"/>
    <col min="779" max="779" width="11.85546875" customWidth="1"/>
    <col min="780" max="781" width="10" customWidth="1"/>
    <col min="782" max="782" width="10.5703125" customWidth="1"/>
    <col min="783" max="783" width="10" customWidth="1"/>
    <col min="784" max="784" width="10.85546875" customWidth="1"/>
    <col min="785" max="785" width="10.140625" customWidth="1"/>
    <col min="786" max="786" width="11.28515625" customWidth="1"/>
    <col min="1025" max="1025" width="11.7109375" customWidth="1"/>
    <col min="1026" max="1032" width="10.7109375" customWidth="1"/>
    <col min="1033" max="1033" width="6.140625" customWidth="1"/>
    <col min="1034" max="1034" width="22.85546875" customWidth="1"/>
    <col min="1035" max="1035" width="11.85546875" customWidth="1"/>
    <col min="1036" max="1037" width="10" customWidth="1"/>
    <col min="1038" max="1038" width="10.5703125" customWidth="1"/>
    <col min="1039" max="1039" width="10" customWidth="1"/>
    <col min="1040" max="1040" width="10.85546875" customWidth="1"/>
    <col min="1041" max="1041" width="10.140625" customWidth="1"/>
    <col min="1042" max="1042" width="11.28515625" customWidth="1"/>
    <col min="1281" max="1281" width="11.7109375" customWidth="1"/>
    <col min="1282" max="1288" width="10.7109375" customWidth="1"/>
    <col min="1289" max="1289" width="6.140625" customWidth="1"/>
    <col min="1290" max="1290" width="22.85546875" customWidth="1"/>
    <col min="1291" max="1291" width="11.85546875" customWidth="1"/>
    <col min="1292" max="1293" width="10" customWidth="1"/>
    <col min="1294" max="1294" width="10.5703125" customWidth="1"/>
    <col min="1295" max="1295" width="10" customWidth="1"/>
    <col min="1296" max="1296" width="10.85546875" customWidth="1"/>
    <col min="1297" max="1297" width="10.140625" customWidth="1"/>
    <col min="1298" max="1298" width="11.28515625" customWidth="1"/>
    <col min="1537" max="1537" width="11.7109375" customWidth="1"/>
    <col min="1538" max="1544" width="10.7109375" customWidth="1"/>
    <col min="1545" max="1545" width="6.140625" customWidth="1"/>
    <col min="1546" max="1546" width="22.85546875" customWidth="1"/>
    <col min="1547" max="1547" width="11.85546875" customWidth="1"/>
    <col min="1548" max="1549" width="10" customWidth="1"/>
    <col min="1550" max="1550" width="10.5703125" customWidth="1"/>
    <col min="1551" max="1551" width="10" customWidth="1"/>
    <col min="1552" max="1552" width="10.85546875" customWidth="1"/>
    <col min="1553" max="1553" width="10.140625" customWidth="1"/>
    <col min="1554" max="1554" width="11.28515625" customWidth="1"/>
    <col min="1793" max="1793" width="11.7109375" customWidth="1"/>
    <col min="1794" max="1800" width="10.7109375" customWidth="1"/>
    <col min="1801" max="1801" width="6.140625" customWidth="1"/>
    <col min="1802" max="1802" width="22.85546875" customWidth="1"/>
    <col min="1803" max="1803" width="11.85546875" customWidth="1"/>
    <col min="1804" max="1805" width="10" customWidth="1"/>
    <col min="1806" max="1806" width="10.5703125" customWidth="1"/>
    <col min="1807" max="1807" width="10" customWidth="1"/>
    <col min="1808" max="1808" width="10.85546875" customWidth="1"/>
    <col min="1809" max="1809" width="10.140625" customWidth="1"/>
    <col min="1810" max="1810" width="11.28515625" customWidth="1"/>
    <col min="2049" max="2049" width="11.7109375" customWidth="1"/>
    <col min="2050" max="2056" width="10.7109375" customWidth="1"/>
    <col min="2057" max="2057" width="6.140625" customWidth="1"/>
    <col min="2058" max="2058" width="22.85546875" customWidth="1"/>
    <col min="2059" max="2059" width="11.85546875" customWidth="1"/>
    <col min="2060" max="2061" width="10" customWidth="1"/>
    <col min="2062" max="2062" width="10.5703125" customWidth="1"/>
    <col min="2063" max="2063" width="10" customWidth="1"/>
    <col min="2064" max="2064" width="10.85546875" customWidth="1"/>
    <col min="2065" max="2065" width="10.140625" customWidth="1"/>
    <col min="2066" max="2066" width="11.28515625" customWidth="1"/>
    <col min="2305" max="2305" width="11.7109375" customWidth="1"/>
    <col min="2306" max="2312" width="10.7109375" customWidth="1"/>
    <col min="2313" max="2313" width="6.140625" customWidth="1"/>
    <col min="2314" max="2314" width="22.85546875" customWidth="1"/>
    <col min="2315" max="2315" width="11.85546875" customWidth="1"/>
    <col min="2316" max="2317" width="10" customWidth="1"/>
    <col min="2318" max="2318" width="10.5703125" customWidth="1"/>
    <col min="2319" max="2319" width="10" customWidth="1"/>
    <col min="2320" max="2320" width="10.85546875" customWidth="1"/>
    <col min="2321" max="2321" width="10.140625" customWidth="1"/>
    <col min="2322" max="2322" width="11.28515625" customWidth="1"/>
    <col min="2561" max="2561" width="11.7109375" customWidth="1"/>
    <col min="2562" max="2568" width="10.7109375" customWidth="1"/>
    <col min="2569" max="2569" width="6.140625" customWidth="1"/>
    <col min="2570" max="2570" width="22.85546875" customWidth="1"/>
    <col min="2571" max="2571" width="11.85546875" customWidth="1"/>
    <col min="2572" max="2573" width="10" customWidth="1"/>
    <col min="2574" max="2574" width="10.5703125" customWidth="1"/>
    <col min="2575" max="2575" width="10" customWidth="1"/>
    <col min="2576" max="2576" width="10.85546875" customWidth="1"/>
    <col min="2577" max="2577" width="10.140625" customWidth="1"/>
    <col min="2578" max="2578" width="11.28515625" customWidth="1"/>
    <col min="2817" max="2817" width="11.7109375" customWidth="1"/>
    <col min="2818" max="2824" width="10.7109375" customWidth="1"/>
    <col min="2825" max="2825" width="6.140625" customWidth="1"/>
    <col min="2826" max="2826" width="22.85546875" customWidth="1"/>
    <col min="2827" max="2827" width="11.85546875" customWidth="1"/>
    <col min="2828" max="2829" width="10" customWidth="1"/>
    <col min="2830" max="2830" width="10.5703125" customWidth="1"/>
    <col min="2831" max="2831" width="10" customWidth="1"/>
    <col min="2832" max="2832" width="10.85546875" customWidth="1"/>
    <col min="2833" max="2833" width="10.140625" customWidth="1"/>
    <col min="2834" max="2834" width="11.28515625" customWidth="1"/>
    <col min="3073" max="3073" width="11.7109375" customWidth="1"/>
    <col min="3074" max="3080" width="10.7109375" customWidth="1"/>
    <col min="3081" max="3081" width="6.140625" customWidth="1"/>
    <col min="3082" max="3082" width="22.85546875" customWidth="1"/>
    <col min="3083" max="3083" width="11.85546875" customWidth="1"/>
    <col min="3084" max="3085" width="10" customWidth="1"/>
    <col min="3086" max="3086" width="10.5703125" customWidth="1"/>
    <col min="3087" max="3087" width="10" customWidth="1"/>
    <col min="3088" max="3088" width="10.85546875" customWidth="1"/>
    <col min="3089" max="3089" width="10.140625" customWidth="1"/>
    <col min="3090" max="3090" width="11.28515625" customWidth="1"/>
    <col min="3329" max="3329" width="11.7109375" customWidth="1"/>
    <col min="3330" max="3336" width="10.7109375" customWidth="1"/>
    <col min="3337" max="3337" width="6.140625" customWidth="1"/>
    <col min="3338" max="3338" width="22.85546875" customWidth="1"/>
    <col min="3339" max="3339" width="11.85546875" customWidth="1"/>
    <col min="3340" max="3341" width="10" customWidth="1"/>
    <col min="3342" max="3342" width="10.5703125" customWidth="1"/>
    <col min="3343" max="3343" width="10" customWidth="1"/>
    <col min="3344" max="3344" width="10.85546875" customWidth="1"/>
    <col min="3345" max="3345" width="10.140625" customWidth="1"/>
    <col min="3346" max="3346" width="11.28515625" customWidth="1"/>
    <col min="3585" max="3585" width="11.7109375" customWidth="1"/>
    <col min="3586" max="3592" width="10.7109375" customWidth="1"/>
    <col min="3593" max="3593" width="6.140625" customWidth="1"/>
    <col min="3594" max="3594" width="22.85546875" customWidth="1"/>
    <col min="3595" max="3595" width="11.85546875" customWidth="1"/>
    <col min="3596" max="3597" width="10" customWidth="1"/>
    <col min="3598" max="3598" width="10.5703125" customWidth="1"/>
    <col min="3599" max="3599" width="10" customWidth="1"/>
    <col min="3600" max="3600" width="10.85546875" customWidth="1"/>
    <col min="3601" max="3601" width="10.140625" customWidth="1"/>
    <col min="3602" max="3602" width="11.28515625" customWidth="1"/>
    <col min="3841" max="3841" width="11.7109375" customWidth="1"/>
    <col min="3842" max="3848" width="10.7109375" customWidth="1"/>
    <col min="3849" max="3849" width="6.140625" customWidth="1"/>
    <col min="3850" max="3850" width="22.85546875" customWidth="1"/>
    <col min="3851" max="3851" width="11.85546875" customWidth="1"/>
    <col min="3852" max="3853" width="10" customWidth="1"/>
    <col min="3854" max="3854" width="10.5703125" customWidth="1"/>
    <col min="3855" max="3855" width="10" customWidth="1"/>
    <col min="3856" max="3856" width="10.85546875" customWidth="1"/>
    <col min="3857" max="3857" width="10.140625" customWidth="1"/>
    <col min="3858" max="3858" width="11.28515625" customWidth="1"/>
    <col min="4097" max="4097" width="11.7109375" customWidth="1"/>
    <col min="4098" max="4104" width="10.7109375" customWidth="1"/>
    <col min="4105" max="4105" width="6.140625" customWidth="1"/>
    <col min="4106" max="4106" width="22.85546875" customWidth="1"/>
    <col min="4107" max="4107" width="11.85546875" customWidth="1"/>
    <col min="4108" max="4109" width="10" customWidth="1"/>
    <col min="4110" max="4110" width="10.5703125" customWidth="1"/>
    <col min="4111" max="4111" width="10" customWidth="1"/>
    <col min="4112" max="4112" width="10.85546875" customWidth="1"/>
    <col min="4113" max="4113" width="10.140625" customWidth="1"/>
    <col min="4114" max="4114" width="11.28515625" customWidth="1"/>
    <col min="4353" max="4353" width="11.7109375" customWidth="1"/>
    <col min="4354" max="4360" width="10.7109375" customWidth="1"/>
    <col min="4361" max="4361" width="6.140625" customWidth="1"/>
    <col min="4362" max="4362" width="22.85546875" customWidth="1"/>
    <col min="4363" max="4363" width="11.85546875" customWidth="1"/>
    <col min="4364" max="4365" width="10" customWidth="1"/>
    <col min="4366" max="4366" width="10.5703125" customWidth="1"/>
    <col min="4367" max="4367" width="10" customWidth="1"/>
    <col min="4368" max="4368" width="10.85546875" customWidth="1"/>
    <col min="4369" max="4369" width="10.140625" customWidth="1"/>
    <col min="4370" max="4370" width="11.28515625" customWidth="1"/>
    <col min="4609" max="4609" width="11.7109375" customWidth="1"/>
    <col min="4610" max="4616" width="10.7109375" customWidth="1"/>
    <col min="4617" max="4617" width="6.140625" customWidth="1"/>
    <col min="4618" max="4618" width="22.85546875" customWidth="1"/>
    <col min="4619" max="4619" width="11.85546875" customWidth="1"/>
    <col min="4620" max="4621" width="10" customWidth="1"/>
    <col min="4622" max="4622" width="10.5703125" customWidth="1"/>
    <col min="4623" max="4623" width="10" customWidth="1"/>
    <col min="4624" max="4624" width="10.85546875" customWidth="1"/>
    <col min="4625" max="4625" width="10.140625" customWidth="1"/>
    <col min="4626" max="4626" width="11.28515625" customWidth="1"/>
    <col min="4865" max="4865" width="11.7109375" customWidth="1"/>
    <col min="4866" max="4872" width="10.7109375" customWidth="1"/>
    <col min="4873" max="4873" width="6.140625" customWidth="1"/>
    <col min="4874" max="4874" width="22.85546875" customWidth="1"/>
    <col min="4875" max="4875" width="11.85546875" customWidth="1"/>
    <col min="4876" max="4877" width="10" customWidth="1"/>
    <col min="4878" max="4878" width="10.5703125" customWidth="1"/>
    <col min="4879" max="4879" width="10" customWidth="1"/>
    <col min="4880" max="4880" width="10.85546875" customWidth="1"/>
    <col min="4881" max="4881" width="10.140625" customWidth="1"/>
    <col min="4882" max="4882" width="11.28515625" customWidth="1"/>
    <col min="5121" max="5121" width="11.7109375" customWidth="1"/>
    <col min="5122" max="5128" width="10.7109375" customWidth="1"/>
    <col min="5129" max="5129" width="6.140625" customWidth="1"/>
    <col min="5130" max="5130" width="22.85546875" customWidth="1"/>
    <col min="5131" max="5131" width="11.85546875" customWidth="1"/>
    <col min="5132" max="5133" width="10" customWidth="1"/>
    <col min="5134" max="5134" width="10.5703125" customWidth="1"/>
    <col min="5135" max="5135" width="10" customWidth="1"/>
    <col min="5136" max="5136" width="10.85546875" customWidth="1"/>
    <col min="5137" max="5137" width="10.140625" customWidth="1"/>
    <col min="5138" max="5138" width="11.28515625" customWidth="1"/>
    <col min="5377" max="5377" width="11.7109375" customWidth="1"/>
    <col min="5378" max="5384" width="10.7109375" customWidth="1"/>
    <col min="5385" max="5385" width="6.140625" customWidth="1"/>
    <col min="5386" max="5386" width="22.85546875" customWidth="1"/>
    <col min="5387" max="5387" width="11.85546875" customWidth="1"/>
    <col min="5388" max="5389" width="10" customWidth="1"/>
    <col min="5390" max="5390" width="10.5703125" customWidth="1"/>
    <col min="5391" max="5391" width="10" customWidth="1"/>
    <col min="5392" max="5392" width="10.85546875" customWidth="1"/>
    <col min="5393" max="5393" width="10.140625" customWidth="1"/>
    <col min="5394" max="5394" width="11.28515625" customWidth="1"/>
    <col min="5633" max="5633" width="11.7109375" customWidth="1"/>
    <col min="5634" max="5640" width="10.7109375" customWidth="1"/>
    <col min="5641" max="5641" width="6.140625" customWidth="1"/>
    <col min="5642" max="5642" width="22.85546875" customWidth="1"/>
    <col min="5643" max="5643" width="11.85546875" customWidth="1"/>
    <col min="5644" max="5645" width="10" customWidth="1"/>
    <col min="5646" max="5646" width="10.5703125" customWidth="1"/>
    <col min="5647" max="5647" width="10" customWidth="1"/>
    <col min="5648" max="5648" width="10.85546875" customWidth="1"/>
    <col min="5649" max="5649" width="10.140625" customWidth="1"/>
    <col min="5650" max="5650" width="11.28515625" customWidth="1"/>
    <col min="5889" max="5889" width="11.7109375" customWidth="1"/>
    <col min="5890" max="5896" width="10.7109375" customWidth="1"/>
    <col min="5897" max="5897" width="6.140625" customWidth="1"/>
    <col min="5898" max="5898" width="22.85546875" customWidth="1"/>
    <col min="5899" max="5899" width="11.85546875" customWidth="1"/>
    <col min="5900" max="5901" width="10" customWidth="1"/>
    <col min="5902" max="5902" width="10.5703125" customWidth="1"/>
    <col min="5903" max="5903" width="10" customWidth="1"/>
    <col min="5904" max="5904" width="10.85546875" customWidth="1"/>
    <col min="5905" max="5905" width="10.140625" customWidth="1"/>
    <col min="5906" max="5906" width="11.28515625" customWidth="1"/>
    <col min="6145" max="6145" width="11.7109375" customWidth="1"/>
    <col min="6146" max="6152" width="10.7109375" customWidth="1"/>
    <col min="6153" max="6153" width="6.140625" customWidth="1"/>
    <col min="6154" max="6154" width="22.85546875" customWidth="1"/>
    <col min="6155" max="6155" width="11.85546875" customWidth="1"/>
    <col min="6156" max="6157" width="10" customWidth="1"/>
    <col min="6158" max="6158" width="10.5703125" customWidth="1"/>
    <col min="6159" max="6159" width="10" customWidth="1"/>
    <col min="6160" max="6160" width="10.85546875" customWidth="1"/>
    <col min="6161" max="6161" width="10.140625" customWidth="1"/>
    <col min="6162" max="6162" width="11.28515625" customWidth="1"/>
    <col min="6401" max="6401" width="11.7109375" customWidth="1"/>
    <col min="6402" max="6408" width="10.7109375" customWidth="1"/>
    <col min="6409" max="6409" width="6.140625" customWidth="1"/>
    <col min="6410" max="6410" width="22.85546875" customWidth="1"/>
    <col min="6411" max="6411" width="11.85546875" customWidth="1"/>
    <col min="6412" max="6413" width="10" customWidth="1"/>
    <col min="6414" max="6414" width="10.5703125" customWidth="1"/>
    <col min="6415" max="6415" width="10" customWidth="1"/>
    <col min="6416" max="6416" width="10.85546875" customWidth="1"/>
    <col min="6417" max="6417" width="10.140625" customWidth="1"/>
    <col min="6418" max="6418" width="11.28515625" customWidth="1"/>
    <col min="6657" max="6657" width="11.7109375" customWidth="1"/>
    <col min="6658" max="6664" width="10.7109375" customWidth="1"/>
    <col min="6665" max="6665" width="6.140625" customWidth="1"/>
    <col min="6666" max="6666" width="22.85546875" customWidth="1"/>
    <col min="6667" max="6667" width="11.85546875" customWidth="1"/>
    <col min="6668" max="6669" width="10" customWidth="1"/>
    <col min="6670" max="6670" width="10.5703125" customWidth="1"/>
    <col min="6671" max="6671" width="10" customWidth="1"/>
    <col min="6672" max="6672" width="10.85546875" customWidth="1"/>
    <col min="6673" max="6673" width="10.140625" customWidth="1"/>
    <col min="6674" max="6674" width="11.28515625" customWidth="1"/>
    <col min="6913" max="6913" width="11.7109375" customWidth="1"/>
    <col min="6914" max="6920" width="10.7109375" customWidth="1"/>
    <col min="6921" max="6921" width="6.140625" customWidth="1"/>
    <col min="6922" max="6922" width="22.85546875" customWidth="1"/>
    <col min="6923" max="6923" width="11.85546875" customWidth="1"/>
    <col min="6924" max="6925" width="10" customWidth="1"/>
    <col min="6926" max="6926" width="10.5703125" customWidth="1"/>
    <col min="6927" max="6927" width="10" customWidth="1"/>
    <col min="6928" max="6928" width="10.85546875" customWidth="1"/>
    <col min="6929" max="6929" width="10.140625" customWidth="1"/>
    <col min="6930" max="6930" width="11.28515625" customWidth="1"/>
    <col min="7169" max="7169" width="11.7109375" customWidth="1"/>
    <col min="7170" max="7176" width="10.7109375" customWidth="1"/>
    <col min="7177" max="7177" width="6.140625" customWidth="1"/>
    <col min="7178" max="7178" width="22.85546875" customWidth="1"/>
    <col min="7179" max="7179" width="11.85546875" customWidth="1"/>
    <col min="7180" max="7181" width="10" customWidth="1"/>
    <col min="7182" max="7182" width="10.5703125" customWidth="1"/>
    <col min="7183" max="7183" width="10" customWidth="1"/>
    <col min="7184" max="7184" width="10.85546875" customWidth="1"/>
    <col min="7185" max="7185" width="10.140625" customWidth="1"/>
    <col min="7186" max="7186" width="11.28515625" customWidth="1"/>
    <col min="7425" max="7425" width="11.7109375" customWidth="1"/>
    <col min="7426" max="7432" width="10.7109375" customWidth="1"/>
    <col min="7433" max="7433" width="6.140625" customWidth="1"/>
    <col min="7434" max="7434" width="22.85546875" customWidth="1"/>
    <col min="7435" max="7435" width="11.85546875" customWidth="1"/>
    <col min="7436" max="7437" width="10" customWidth="1"/>
    <col min="7438" max="7438" width="10.5703125" customWidth="1"/>
    <col min="7439" max="7439" width="10" customWidth="1"/>
    <col min="7440" max="7440" width="10.85546875" customWidth="1"/>
    <col min="7441" max="7441" width="10.140625" customWidth="1"/>
    <col min="7442" max="7442" width="11.28515625" customWidth="1"/>
    <col min="7681" max="7681" width="11.7109375" customWidth="1"/>
    <col min="7682" max="7688" width="10.7109375" customWidth="1"/>
    <col min="7689" max="7689" width="6.140625" customWidth="1"/>
    <col min="7690" max="7690" width="22.85546875" customWidth="1"/>
    <col min="7691" max="7691" width="11.85546875" customWidth="1"/>
    <col min="7692" max="7693" width="10" customWidth="1"/>
    <col min="7694" max="7694" width="10.5703125" customWidth="1"/>
    <col min="7695" max="7695" width="10" customWidth="1"/>
    <col min="7696" max="7696" width="10.85546875" customWidth="1"/>
    <col min="7697" max="7697" width="10.140625" customWidth="1"/>
    <col min="7698" max="7698" width="11.28515625" customWidth="1"/>
    <col min="7937" max="7937" width="11.7109375" customWidth="1"/>
    <col min="7938" max="7944" width="10.7109375" customWidth="1"/>
    <col min="7945" max="7945" width="6.140625" customWidth="1"/>
    <col min="7946" max="7946" width="22.85546875" customWidth="1"/>
    <col min="7947" max="7947" width="11.85546875" customWidth="1"/>
    <col min="7948" max="7949" width="10" customWidth="1"/>
    <col min="7950" max="7950" width="10.5703125" customWidth="1"/>
    <col min="7951" max="7951" width="10" customWidth="1"/>
    <col min="7952" max="7952" width="10.85546875" customWidth="1"/>
    <col min="7953" max="7953" width="10.140625" customWidth="1"/>
    <col min="7954" max="7954" width="11.28515625" customWidth="1"/>
    <col min="8193" max="8193" width="11.7109375" customWidth="1"/>
    <col min="8194" max="8200" width="10.7109375" customWidth="1"/>
    <col min="8201" max="8201" width="6.140625" customWidth="1"/>
    <col min="8202" max="8202" width="22.85546875" customWidth="1"/>
    <col min="8203" max="8203" width="11.85546875" customWidth="1"/>
    <col min="8204" max="8205" width="10" customWidth="1"/>
    <col min="8206" max="8206" width="10.5703125" customWidth="1"/>
    <col min="8207" max="8207" width="10" customWidth="1"/>
    <col min="8208" max="8208" width="10.85546875" customWidth="1"/>
    <col min="8209" max="8209" width="10.140625" customWidth="1"/>
    <col min="8210" max="8210" width="11.28515625" customWidth="1"/>
    <col min="8449" max="8449" width="11.7109375" customWidth="1"/>
    <col min="8450" max="8456" width="10.7109375" customWidth="1"/>
    <col min="8457" max="8457" width="6.140625" customWidth="1"/>
    <col min="8458" max="8458" width="22.85546875" customWidth="1"/>
    <col min="8459" max="8459" width="11.85546875" customWidth="1"/>
    <col min="8460" max="8461" width="10" customWidth="1"/>
    <col min="8462" max="8462" width="10.5703125" customWidth="1"/>
    <col min="8463" max="8463" width="10" customWidth="1"/>
    <col min="8464" max="8464" width="10.85546875" customWidth="1"/>
    <col min="8465" max="8465" width="10.140625" customWidth="1"/>
    <col min="8466" max="8466" width="11.28515625" customWidth="1"/>
    <col min="8705" max="8705" width="11.7109375" customWidth="1"/>
    <col min="8706" max="8712" width="10.7109375" customWidth="1"/>
    <col min="8713" max="8713" width="6.140625" customWidth="1"/>
    <col min="8714" max="8714" width="22.85546875" customWidth="1"/>
    <col min="8715" max="8715" width="11.85546875" customWidth="1"/>
    <col min="8716" max="8717" width="10" customWidth="1"/>
    <col min="8718" max="8718" width="10.5703125" customWidth="1"/>
    <col min="8719" max="8719" width="10" customWidth="1"/>
    <col min="8720" max="8720" width="10.85546875" customWidth="1"/>
    <col min="8721" max="8721" width="10.140625" customWidth="1"/>
    <col min="8722" max="8722" width="11.28515625" customWidth="1"/>
    <col min="8961" max="8961" width="11.7109375" customWidth="1"/>
    <col min="8962" max="8968" width="10.7109375" customWidth="1"/>
    <col min="8969" max="8969" width="6.140625" customWidth="1"/>
    <col min="8970" max="8970" width="22.85546875" customWidth="1"/>
    <col min="8971" max="8971" width="11.85546875" customWidth="1"/>
    <col min="8972" max="8973" width="10" customWidth="1"/>
    <col min="8974" max="8974" width="10.5703125" customWidth="1"/>
    <col min="8975" max="8975" width="10" customWidth="1"/>
    <col min="8976" max="8976" width="10.85546875" customWidth="1"/>
    <col min="8977" max="8977" width="10.140625" customWidth="1"/>
    <col min="8978" max="8978" width="11.28515625" customWidth="1"/>
    <col min="9217" max="9217" width="11.7109375" customWidth="1"/>
    <col min="9218" max="9224" width="10.7109375" customWidth="1"/>
    <col min="9225" max="9225" width="6.140625" customWidth="1"/>
    <col min="9226" max="9226" width="22.85546875" customWidth="1"/>
    <col min="9227" max="9227" width="11.85546875" customWidth="1"/>
    <col min="9228" max="9229" width="10" customWidth="1"/>
    <col min="9230" max="9230" width="10.5703125" customWidth="1"/>
    <col min="9231" max="9231" width="10" customWidth="1"/>
    <col min="9232" max="9232" width="10.85546875" customWidth="1"/>
    <col min="9233" max="9233" width="10.140625" customWidth="1"/>
    <col min="9234" max="9234" width="11.28515625" customWidth="1"/>
    <col min="9473" max="9473" width="11.7109375" customWidth="1"/>
    <col min="9474" max="9480" width="10.7109375" customWidth="1"/>
    <col min="9481" max="9481" width="6.140625" customWidth="1"/>
    <col min="9482" max="9482" width="22.85546875" customWidth="1"/>
    <col min="9483" max="9483" width="11.85546875" customWidth="1"/>
    <col min="9484" max="9485" width="10" customWidth="1"/>
    <col min="9486" max="9486" width="10.5703125" customWidth="1"/>
    <col min="9487" max="9487" width="10" customWidth="1"/>
    <col min="9488" max="9488" width="10.85546875" customWidth="1"/>
    <col min="9489" max="9489" width="10.140625" customWidth="1"/>
    <col min="9490" max="9490" width="11.28515625" customWidth="1"/>
    <col min="9729" max="9729" width="11.7109375" customWidth="1"/>
    <col min="9730" max="9736" width="10.7109375" customWidth="1"/>
    <col min="9737" max="9737" width="6.140625" customWidth="1"/>
    <col min="9738" max="9738" width="22.85546875" customWidth="1"/>
    <col min="9739" max="9739" width="11.85546875" customWidth="1"/>
    <col min="9740" max="9741" width="10" customWidth="1"/>
    <col min="9742" max="9742" width="10.5703125" customWidth="1"/>
    <col min="9743" max="9743" width="10" customWidth="1"/>
    <col min="9744" max="9744" width="10.85546875" customWidth="1"/>
    <col min="9745" max="9745" width="10.140625" customWidth="1"/>
    <col min="9746" max="9746" width="11.28515625" customWidth="1"/>
    <col min="9985" max="9985" width="11.7109375" customWidth="1"/>
    <col min="9986" max="9992" width="10.7109375" customWidth="1"/>
    <col min="9993" max="9993" width="6.140625" customWidth="1"/>
    <col min="9994" max="9994" width="22.85546875" customWidth="1"/>
    <col min="9995" max="9995" width="11.85546875" customWidth="1"/>
    <col min="9996" max="9997" width="10" customWidth="1"/>
    <col min="9998" max="9998" width="10.5703125" customWidth="1"/>
    <col min="9999" max="9999" width="10" customWidth="1"/>
    <col min="10000" max="10000" width="10.85546875" customWidth="1"/>
    <col min="10001" max="10001" width="10.140625" customWidth="1"/>
    <col min="10002" max="10002" width="11.28515625" customWidth="1"/>
    <col min="10241" max="10241" width="11.7109375" customWidth="1"/>
    <col min="10242" max="10248" width="10.7109375" customWidth="1"/>
    <col min="10249" max="10249" width="6.140625" customWidth="1"/>
    <col min="10250" max="10250" width="22.85546875" customWidth="1"/>
    <col min="10251" max="10251" width="11.85546875" customWidth="1"/>
    <col min="10252" max="10253" width="10" customWidth="1"/>
    <col min="10254" max="10254" width="10.5703125" customWidth="1"/>
    <col min="10255" max="10255" width="10" customWidth="1"/>
    <col min="10256" max="10256" width="10.85546875" customWidth="1"/>
    <col min="10257" max="10257" width="10.140625" customWidth="1"/>
    <col min="10258" max="10258" width="11.28515625" customWidth="1"/>
    <col min="10497" max="10497" width="11.7109375" customWidth="1"/>
    <col min="10498" max="10504" width="10.7109375" customWidth="1"/>
    <col min="10505" max="10505" width="6.140625" customWidth="1"/>
    <col min="10506" max="10506" width="22.85546875" customWidth="1"/>
    <col min="10507" max="10507" width="11.85546875" customWidth="1"/>
    <col min="10508" max="10509" width="10" customWidth="1"/>
    <col min="10510" max="10510" width="10.5703125" customWidth="1"/>
    <col min="10511" max="10511" width="10" customWidth="1"/>
    <col min="10512" max="10512" width="10.85546875" customWidth="1"/>
    <col min="10513" max="10513" width="10.140625" customWidth="1"/>
    <col min="10514" max="10514" width="11.28515625" customWidth="1"/>
    <col min="10753" max="10753" width="11.7109375" customWidth="1"/>
    <col min="10754" max="10760" width="10.7109375" customWidth="1"/>
    <col min="10761" max="10761" width="6.140625" customWidth="1"/>
    <col min="10762" max="10762" width="22.85546875" customWidth="1"/>
    <col min="10763" max="10763" width="11.85546875" customWidth="1"/>
    <col min="10764" max="10765" width="10" customWidth="1"/>
    <col min="10766" max="10766" width="10.5703125" customWidth="1"/>
    <col min="10767" max="10767" width="10" customWidth="1"/>
    <col min="10768" max="10768" width="10.85546875" customWidth="1"/>
    <col min="10769" max="10769" width="10.140625" customWidth="1"/>
    <col min="10770" max="10770" width="11.28515625" customWidth="1"/>
    <col min="11009" max="11009" width="11.7109375" customWidth="1"/>
    <col min="11010" max="11016" width="10.7109375" customWidth="1"/>
    <col min="11017" max="11017" width="6.140625" customWidth="1"/>
    <col min="11018" max="11018" width="22.85546875" customWidth="1"/>
    <col min="11019" max="11019" width="11.85546875" customWidth="1"/>
    <col min="11020" max="11021" width="10" customWidth="1"/>
    <col min="11022" max="11022" width="10.5703125" customWidth="1"/>
    <col min="11023" max="11023" width="10" customWidth="1"/>
    <col min="11024" max="11024" width="10.85546875" customWidth="1"/>
    <col min="11025" max="11025" width="10.140625" customWidth="1"/>
    <col min="11026" max="11026" width="11.28515625" customWidth="1"/>
    <col min="11265" max="11265" width="11.7109375" customWidth="1"/>
    <col min="11266" max="11272" width="10.7109375" customWidth="1"/>
    <col min="11273" max="11273" width="6.140625" customWidth="1"/>
    <col min="11274" max="11274" width="22.85546875" customWidth="1"/>
    <col min="11275" max="11275" width="11.85546875" customWidth="1"/>
    <col min="11276" max="11277" width="10" customWidth="1"/>
    <col min="11278" max="11278" width="10.5703125" customWidth="1"/>
    <col min="11279" max="11279" width="10" customWidth="1"/>
    <col min="11280" max="11280" width="10.85546875" customWidth="1"/>
    <col min="11281" max="11281" width="10.140625" customWidth="1"/>
    <col min="11282" max="11282" width="11.28515625" customWidth="1"/>
    <col min="11521" max="11521" width="11.7109375" customWidth="1"/>
    <col min="11522" max="11528" width="10.7109375" customWidth="1"/>
    <col min="11529" max="11529" width="6.140625" customWidth="1"/>
    <col min="11530" max="11530" width="22.85546875" customWidth="1"/>
    <col min="11531" max="11531" width="11.85546875" customWidth="1"/>
    <col min="11532" max="11533" width="10" customWidth="1"/>
    <col min="11534" max="11534" width="10.5703125" customWidth="1"/>
    <col min="11535" max="11535" width="10" customWidth="1"/>
    <col min="11536" max="11536" width="10.85546875" customWidth="1"/>
    <col min="11537" max="11537" width="10.140625" customWidth="1"/>
    <col min="11538" max="11538" width="11.28515625" customWidth="1"/>
    <col min="11777" max="11777" width="11.7109375" customWidth="1"/>
    <col min="11778" max="11784" width="10.7109375" customWidth="1"/>
    <col min="11785" max="11785" width="6.140625" customWidth="1"/>
    <col min="11786" max="11786" width="22.85546875" customWidth="1"/>
    <col min="11787" max="11787" width="11.85546875" customWidth="1"/>
    <col min="11788" max="11789" width="10" customWidth="1"/>
    <col min="11790" max="11790" width="10.5703125" customWidth="1"/>
    <col min="11791" max="11791" width="10" customWidth="1"/>
    <col min="11792" max="11792" width="10.85546875" customWidth="1"/>
    <col min="11793" max="11793" width="10.140625" customWidth="1"/>
    <col min="11794" max="11794" width="11.28515625" customWidth="1"/>
    <col min="12033" max="12033" width="11.7109375" customWidth="1"/>
    <col min="12034" max="12040" width="10.7109375" customWidth="1"/>
    <col min="12041" max="12041" width="6.140625" customWidth="1"/>
    <col min="12042" max="12042" width="22.85546875" customWidth="1"/>
    <col min="12043" max="12043" width="11.85546875" customWidth="1"/>
    <col min="12044" max="12045" width="10" customWidth="1"/>
    <col min="12046" max="12046" width="10.5703125" customWidth="1"/>
    <col min="12047" max="12047" width="10" customWidth="1"/>
    <col min="12048" max="12048" width="10.85546875" customWidth="1"/>
    <col min="12049" max="12049" width="10.140625" customWidth="1"/>
    <col min="12050" max="12050" width="11.28515625" customWidth="1"/>
    <col min="12289" max="12289" width="11.7109375" customWidth="1"/>
    <col min="12290" max="12296" width="10.7109375" customWidth="1"/>
    <col min="12297" max="12297" width="6.140625" customWidth="1"/>
    <col min="12298" max="12298" width="22.85546875" customWidth="1"/>
    <col min="12299" max="12299" width="11.85546875" customWidth="1"/>
    <col min="12300" max="12301" width="10" customWidth="1"/>
    <col min="12302" max="12302" width="10.5703125" customWidth="1"/>
    <col min="12303" max="12303" width="10" customWidth="1"/>
    <col min="12304" max="12304" width="10.85546875" customWidth="1"/>
    <col min="12305" max="12305" width="10.140625" customWidth="1"/>
    <col min="12306" max="12306" width="11.28515625" customWidth="1"/>
    <col min="12545" max="12545" width="11.7109375" customWidth="1"/>
    <col min="12546" max="12552" width="10.7109375" customWidth="1"/>
    <col min="12553" max="12553" width="6.140625" customWidth="1"/>
    <col min="12554" max="12554" width="22.85546875" customWidth="1"/>
    <col min="12555" max="12555" width="11.85546875" customWidth="1"/>
    <col min="12556" max="12557" width="10" customWidth="1"/>
    <col min="12558" max="12558" width="10.5703125" customWidth="1"/>
    <col min="12559" max="12559" width="10" customWidth="1"/>
    <col min="12560" max="12560" width="10.85546875" customWidth="1"/>
    <col min="12561" max="12561" width="10.140625" customWidth="1"/>
    <col min="12562" max="12562" width="11.28515625" customWidth="1"/>
    <col min="12801" max="12801" width="11.7109375" customWidth="1"/>
    <col min="12802" max="12808" width="10.7109375" customWidth="1"/>
    <col min="12809" max="12809" width="6.140625" customWidth="1"/>
    <col min="12810" max="12810" width="22.85546875" customWidth="1"/>
    <col min="12811" max="12811" width="11.85546875" customWidth="1"/>
    <col min="12812" max="12813" width="10" customWidth="1"/>
    <col min="12814" max="12814" width="10.5703125" customWidth="1"/>
    <col min="12815" max="12815" width="10" customWidth="1"/>
    <col min="12816" max="12816" width="10.85546875" customWidth="1"/>
    <col min="12817" max="12817" width="10.140625" customWidth="1"/>
    <col min="12818" max="12818" width="11.28515625" customWidth="1"/>
    <col min="13057" max="13057" width="11.7109375" customWidth="1"/>
    <col min="13058" max="13064" width="10.7109375" customWidth="1"/>
    <col min="13065" max="13065" width="6.140625" customWidth="1"/>
    <col min="13066" max="13066" width="22.85546875" customWidth="1"/>
    <col min="13067" max="13067" width="11.85546875" customWidth="1"/>
    <col min="13068" max="13069" width="10" customWidth="1"/>
    <col min="13070" max="13070" width="10.5703125" customWidth="1"/>
    <col min="13071" max="13071" width="10" customWidth="1"/>
    <col min="13072" max="13072" width="10.85546875" customWidth="1"/>
    <col min="13073" max="13073" width="10.140625" customWidth="1"/>
    <col min="13074" max="13074" width="11.28515625" customWidth="1"/>
    <col min="13313" max="13313" width="11.7109375" customWidth="1"/>
    <col min="13314" max="13320" width="10.7109375" customWidth="1"/>
    <col min="13321" max="13321" width="6.140625" customWidth="1"/>
    <col min="13322" max="13322" width="22.85546875" customWidth="1"/>
    <col min="13323" max="13323" width="11.85546875" customWidth="1"/>
    <col min="13324" max="13325" width="10" customWidth="1"/>
    <col min="13326" max="13326" width="10.5703125" customWidth="1"/>
    <col min="13327" max="13327" width="10" customWidth="1"/>
    <col min="13328" max="13328" width="10.85546875" customWidth="1"/>
    <col min="13329" max="13329" width="10.140625" customWidth="1"/>
    <col min="13330" max="13330" width="11.28515625" customWidth="1"/>
    <col min="13569" max="13569" width="11.7109375" customWidth="1"/>
    <col min="13570" max="13576" width="10.7109375" customWidth="1"/>
    <col min="13577" max="13577" width="6.140625" customWidth="1"/>
    <col min="13578" max="13578" width="22.85546875" customWidth="1"/>
    <col min="13579" max="13579" width="11.85546875" customWidth="1"/>
    <col min="13580" max="13581" width="10" customWidth="1"/>
    <col min="13582" max="13582" width="10.5703125" customWidth="1"/>
    <col min="13583" max="13583" width="10" customWidth="1"/>
    <col min="13584" max="13584" width="10.85546875" customWidth="1"/>
    <col min="13585" max="13585" width="10.140625" customWidth="1"/>
    <col min="13586" max="13586" width="11.28515625" customWidth="1"/>
    <col min="13825" max="13825" width="11.7109375" customWidth="1"/>
    <col min="13826" max="13832" width="10.7109375" customWidth="1"/>
    <col min="13833" max="13833" width="6.140625" customWidth="1"/>
    <col min="13834" max="13834" width="22.85546875" customWidth="1"/>
    <col min="13835" max="13835" width="11.85546875" customWidth="1"/>
    <col min="13836" max="13837" width="10" customWidth="1"/>
    <col min="13838" max="13838" width="10.5703125" customWidth="1"/>
    <col min="13839" max="13839" width="10" customWidth="1"/>
    <col min="13840" max="13840" width="10.85546875" customWidth="1"/>
    <col min="13841" max="13841" width="10.140625" customWidth="1"/>
    <col min="13842" max="13842" width="11.28515625" customWidth="1"/>
    <col min="14081" max="14081" width="11.7109375" customWidth="1"/>
    <col min="14082" max="14088" width="10.7109375" customWidth="1"/>
    <col min="14089" max="14089" width="6.140625" customWidth="1"/>
    <col min="14090" max="14090" width="22.85546875" customWidth="1"/>
    <col min="14091" max="14091" width="11.85546875" customWidth="1"/>
    <col min="14092" max="14093" width="10" customWidth="1"/>
    <col min="14094" max="14094" width="10.5703125" customWidth="1"/>
    <col min="14095" max="14095" width="10" customWidth="1"/>
    <col min="14096" max="14096" width="10.85546875" customWidth="1"/>
    <col min="14097" max="14097" width="10.140625" customWidth="1"/>
    <col min="14098" max="14098" width="11.28515625" customWidth="1"/>
    <col min="14337" max="14337" width="11.7109375" customWidth="1"/>
    <col min="14338" max="14344" width="10.7109375" customWidth="1"/>
    <col min="14345" max="14345" width="6.140625" customWidth="1"/>
    <col min="14346" max="14346" width="22.85546875" customWidth="1"/>
    <col min="14347" max="14347" width="11.85546875" customWidth="1"/>
    <col min="14348" max="14349" width="10" customWidth="1"/>
    <col min="14350" max="14350" width="10.5703125" customWidth="1"/>
    <col min="14351" max="14351" width="10" customWidth="1"/>
    <col min="14352" max="14352" width="10.85546875" customWidth="1"/>
    <col min="14353" max="14353" width="10.140625" customWidth="1"/>
    <col min="14354" max="14354" width="11.28515625" customWidth="1"/>
    <col min="14593" max="14593" width="11.7109375" customWidth="1"/>
    <col min="14594" max="14600" width="10.7109375" customWidth="1"/>
    <col min="14601" max="14601" width="6.140625" customWidth="1"/>
    <col min="14602" max="14602" width="22.85546875" customWidth="1"/>
    <col min="14603" max="14603" width="11.85546875" customWidth="1"/>
    <col min="14604" max="14605" width="10" customWidth="1"/>
    <col min="14606" max="14606" width="10.5703125" customWidth="1"/>
    <col min="14607" max="14607" width="10" customWidth="1"/>
    <col min="14608" max="14608" width="10.85546875" customWidth="1"/>
    <col min="14609" max="14609" width="10.140625" customWidth="1"/>
    <col min="14610" max="14610" width="11.28515625" customWidth="1"/>
    <col min="14849" max="14849" width="11.7109375" customWidth="1"/>
    <col min="14850" max="14856" width="10.7109375" customWidth="1"/>
    <col min="14857" max="14857" width="6.140625" customWidth="1"/>
    <col min="14858" max="14858" width="22.85546875" customWidth="1"/>
    <col min="14859" max="14859" width="11.85546875" customWidth="1"/>
    <col min="14860" max="14861" width="10" customWidth="1"/>
    <col min="14862" max="14862" width="10.5703125" customWidth="1"/>
    <col min="14863" max="14863" width="10" customWidth="1"/>
    <col min="14864" max="14864" width="10.85546875" customWidth="1"/>
    <col min="14865" max="14865" width="10.140625" customWidth="1"/>
    <col min="14866" max="14866" width="11.28515625" customWidth="1"/>
    <col min="15105" max="15105" width="11.7109375" customWidth="1"/>
    <col min="15106" max="15112" width="10.7109375" customWidth="1"/>
    <col min="15113" max="15113" width="6.140625" customWidth="1"/>
    <col min="15114" max="15114" width="22.85546875" customWidth="1"/>
    <col min="15115" max="15115" width="11.85546875" customWidth="1"/>
    <col min="15116" max="15117" width="10" customWidth="1"/>
    <col min="15118" max="15118" width="10.5703125" customWidth="1"/>
    <col min="15119" max="15119" width="10" customWidth="1"/>
    <col min="15120" max="15120" width="10.85546875" customWidth="1"/>
    <col min="15121" max="15121" width="10.140625" customWidth="1"/>
    <col min="15122" max="15122" width="11.28515625" customWidth="1"/>
    <col min="15361" max="15361" width="11.7109375" customWidth="1"/>
    <col min="15362" max="15368" width="10.7109375" customWidth="1"/>
    <col min="15369" max="15369" width="6.140625" customWidth="1"/>
    <col min="15370" max="15370" width="22.85546875" customWidth="1"/>
    <col min="15371" max="15371" width="11.85546875" customWidth="1"/>
    <col min="15372" max="15373" width="10" customWidth="1"/>
    <col min="15374" max="15374" width="10.5703125" customWidth="1"/>
    <col min="15375" max="15375" width="10" customWidth="1"/>
    <col min="15376" max="15376" width="10.85546875" customWidth="1"/>
    <col min="15377" max="15377" width="10.140625" customWidth="1"/>
    <col min="15378" max="15378" width="11.28515625" customWidth="1"/>
    <col min="15617" max="15617" width="11.7109375" customWidth="1"/>
    <col min="15618" max="15624" width="10.7109375" customWidth="1"/>
    <col min="15625" max="15625" width="6.140625" customWidth="1"/>
    <col min="15626" max="15626" width="22.85546875" customWidth="1"/>
    <col min="15627" max="15627" width="11.85546875" customWidth="1"/>
    <col min="15628" max="15629" width="10" customWidth="1"/>
    <col min="15630" max="15630" width="10.5703125" customWidth="1"/>
    <col min="15631" max="15631" width="10" customWidth="1"/>
    <col min="15632" max="15632" width="10.85546875" customWidth="1"/>
    <col min="15633" max="15633" width="10.140625" customWidth="1"/>
    <col min="15634" max="15634" width="11.28515625" customWidth="1"/>
    <col min="15873" max="15873" width="11.7109375" customWidth="1"/>
    <col min="15874" max="15880" width="10.7109375" customWidth="1"/>
    <col min="15881" max="15881" width="6.140625" customWidth="1"/>
    <col min="15882" max="15882" width="22.85546875" customWidth="1"/>
    <col min="15883" max="15883" width="11.85546875" customWidth="1"/>
    <col min="15884" max="15885" width="10" customWidth="1"/>
    <col min="15886" max="15886" width="10.5703125" customWidth="1"/>
    <col min="15887" max="15887" width="10" customWidth="1"/>
    <col min="15888" max="15888" width="10.85546875" customWidth="1"/>
    <col min="15889" max="15889" width="10.140625" customWidth="1"/>
    <col min="15890" max="15890" width="11.28515625" customWidth="1"/>
    <col min="16129" max="16129" width="11.7109375" customWidth="1"/>
    <col min="16130" max="16136" width="10.7109375" customWidth="1"/>
    <col min="16137" max="16137" width="6.140625" customWidth="1"/>
    <col min="16138" max="16138" width="22.85546875" customWidth="1"/>
    <col min="16139" max="16139" width="11.85546875" customWidth="1"/>
    <col min="16140" max="16141" width="10" customWidth="1"/>
    <col min="16142" max="16142" width="10.5703125" customWidth="1"/>
    <col min="16143" max="16143" width="10" customWidth="1"/>
    <col min="16144" max="16144" width="10.85546875" customWidth="1"/>
    <col min="16145" max="16145" width="10.140625" customWidth="1"/>
    <col min="16146" max="16146" width="11.28515625" customWidth="1"/>
  </cols>
  <sheetData>
    <row r="1" spans="1:19">
      <c r="A1" s="22" t="s">
        <v>199</v>
      </c>
    </row>
    <row r="3" spans="1:19" ht="45">
      <c r="A3" s="23" t="s">
        <v>5</v>
      </c>
      <c r="B3" s="23" t="s">
        <v>6</v>
      </c>
      <c r="C3" s="23" t="s">
        <v>7</v>
      </c>
      <c r="D3" s="23" t="s">
        <v>8</v>
      </c>
      <c r="E3" s="23" t="s">
        <v>109</v>
      </c>
      <c r="F3" s="23" t="s">
        <v>122</v>
      </c>
      <c r="G3" s="23" t="s">
        <v>92</v>
      </c>
      <c r="H3" s="87" t="s">
        <v>104</v>
      </c>
      <c r="I3" s="88" t="s">
        <v>120</v>
      </c>
      <c r="J3" s="88" t="s">
        <v>121</v>
      </c>
      <c r="K3" s="23" t="s">
        <v>5</v>
      </c>
      <c r="L3" s="23" t="s">
        <v>6</v>
      </c>
      <c r="M3" s="23" t="s">
        <v>7</v>
      </c>
      <c r="N3" s="23" t="s">
        <v>8</v>
      </c>
      <c r="O3" s="23" t="s">
        <v>109</v>
      </c>
      <c r="P3" s="23" t="s">
        <v>122</v>
      </c>
      <c r="Q3" s="23" t="s">
        <v>92</v>
      </c>
      <c r="R3" s="87" t="s">
        <v>104</v>
      </c>
    </row>
    <row r="4" spans="1:19">
      <c r="A4" s="23" t="s">
        <v>9</v>
      </c>
      <c r="B4" s="23" t="s">
        <v>10</v>
      </c>
      <c r="C4" s="23" t="s">
        <v>11</v>
      </c>
      <c r="D4" s="23" t="s">
        <v>12</v>
      </c>
      <c r="E4" s="23" t="s">
        <v>13</v>
      </c>
      <c r="F4" s="23" t="s">
        <v>14</v>
      </c>
      <c r="G4" s="23" t="s">
        <v>93</v>
      </c>
      <c r="H4" s="87"/>
      <c r="I4" s="88"/>
      <c r="J4" s="88"/>
      <c r="K4" s="23" t="s">
        <v>9</v>
      </c>
      <c r="L4" s="23" t="s">
        <v>10</v>
      </c>
      <c r="M4" s="23" t="s">
        <v>11</v>
      </c>
      <c r="N4" s="23" t="s">
        <v>12</v>
      </c>
      <c r="O4" s="23" t="s">
        <v>13</v>
      </c>
      <c r="P4" s="23" t="s">
        <v>14</v>
      </c>
      <c r="Q4" s="23" t="s">
        <v>93</v>
      </c>
      <c r="R4" s="87"/>
    </row>
    <row r="5" spans="1:19">
      <c r="A5" s="85" t="s">
        <v>91</v>
      </c>
      <c r="B5" s="85"/>
      <c r="C5" s="85"/>
      <c r="D5" s="85"/>
      <c r="E5" s="85"/>
      <c r="F5" s="85"/>
      <c r="G5" s="85"/>
      <c r="H5" s="85"/>
      <c r="I5" s="85"/>
      <c r="J5" s="85"/>
      <c r="K5" s="85"/>
      <c r="L5" s="85"/>
      <c r="M5" s="85"/>
      <c r="N5" s="85"/>
      <c r="O5" s="85"/>
      <c r="P5" s="85"/>
      <c r="Q5" s="85"/>
      <c r="R5" s="85"/>
    </row>
    <row r="6" spans="1:19">
      <c r="A6" s="86" t="s">
        <v>2</v>
      </c>
      <c r="B6" s="86"/>
      <c r="C6" s="86"/>
      <c r="D6" s="86"/>
      <c r="E6" s="86"/>
      <c r="F6" s="86"/>
      <c r="G6" s="86"/>
      <c r="H6" s="86"/>
      <c r="I6" s="86"/>
      <c r="J6" s="84" t="s">
        <v>16</v>
      </c>
      <c r="K6" s="84"/>
      <c r="L6" s="84"/>
      <c r="M6" s="84"/>
      <c r="N6" s="84"/>
      <c r="O6" s="84"/>
      <c r="P6" s="84"/>
      <c r="Q6" s="84"/>
      <c r="R6" s="84"/>
    </row>
    <row r="7" spans="1:19">
      <c r="A7" s="24"/>
      <c r="B7" s="24"/>
      <c r="C7" s="24"/>
      <c r="D7" s="24"/>
      <c r="E7" s="24"/>
      <c r="F7" s="24"/>
      <c r="G7" s="24"/>
      <c r="H7" s="24"/>
      <c r="I7" s="25" t="s">
        <v>28</v>
      </c>
      <c r="J7" s="26" t="s">
        <v>85</v>
      </c>
      <c r="K7" s="24">
        <f>K28</f>
        <v>133962295.2</v>
      </c>
      <c r="L7" s="24">
        <f>L28</f>
        <v>6431121.5999999996</v>
      </c>
      <c r="M7" s="24">
        <f>M28</f>
        <v>13291780.699999999</v>
      </c>
      <c r="N7" s="24">
        <f>N28</f>
        <v>29357306.800000001</v>
      </c>
      <c r="O7" s="24">
        <f>O28</f>
        <v>372582.5</v>
      </c>
      <c r="P7" s="24">
        <f>SUM(K7:O7)</f>
        <v>183415086.80000001</v>
      </c>
      <c r="Q7" s="24"/>
      <c r="R7" s="24">
        <f>P7+Q7</f>
        <v>183415086.80000001</v>
      </c>
      <c r="S7" s="21"/>
    </row>
    <row r="8" spans="1:19">
      <c r="A8" s="24">
        <f>A29</f>
        <v>51781307.799999997</v>
      </c>
      <c r="B8" s="24">
        <f>B29</f>
        <v>2496199.7999999998</v>
      </c>
      <c r="C8" s="24">
        <f>C29</f>
        <v>7895513.2000000002</v>
      </c>
      <c r="D8" s="24">
        <f>D29</f>
        <v>10390998.1</v>
      </c>
      <c r="E8" s="24">
        <f>E29</f>
        <v>249948.9</v>
      </c>
      <c r="F8" s="24">
        <f t="shared" ref="F8:F13" si="0">SUM(A8:E8)</f>
        <v>72813967.799999997</v>
      </c>
      <c r="G8" s="24"/>
      <c r="H8" s="24">
        <f t="shared" ref="H8:H17" si="1">F8+G8</f>
        <v>72813967.799999997</v>
      </c>
      <c r="I8" s="25" t="s">
        <v>29</v>
      </c>
      <c r="J8" s="26" t="s">
        <v>3</v>
      </c>
      <c r="K8" s="24"/>
      <c r="L8" s="24"/>
      <c r="M8" s="24"/>
      <c r="N8" s="24"/>
      <c r="O8" s="24"/>
      <c r="P8" s="24"/>
      <c r="Q8" s="24"/>
      <c r="R8" s="24"/>
      <c r="S8" s="21"/>
    </row>
    <row r="9" spans="1:19" ht="23.25">
      <c r="A9" s="24"/>
      <c r="B9" s="24"/>
      <c r="C9" s="24">
        <f>C10+C11</f>
        <v>13433821.800000001</v>
      </c>
      <c r="D9" s="24">
        <f>D10+D11</f>
        <v>61348463</v>
      </c>
      <c r="E9" s="24">
        <f>E10+E11</f>
        <v>372582.5</v>
      </c>
      <c r="F9" s="24">
        <f t="shared" si="0"/>
        <v>75154867.299999997</v>
      </c>
      <c r="G9" s="24"/>
      <c r="H9" s="24">
        <f t="shared" si="1"/>
        <v>75154867.299999997</v>
      </c>
      <c r="I9" s="25" t="s">
        <v>64</v>
      </c>
      <c r="J9" s="26" t="s">
        <v>67</v>
      </c>
      <c r="K9" s="24"/>
      <c r="L9" s="24"/>
      <c r="M9" s="24"/>
      <c r="N9" s="24"/>
      <c r="O9" s="24"/>
      <c r="P9" s="24"/>
      <c r="Q9" s="24"/>
      <c r="R9" s="24"/>
    </row>
    <row r="10" spans="1:19" ht="24" customHeight="1">
      <c r="A10" s="24"/>
      <c r="B10" s="24"/>
      <c r="C10" s="24">
        <v>6984745.5999999996</v>
      </c>
      <c r="D10" s="24">
        <v>61348463</v>
      </c>
      <c r="E10" s="24">
        <v>372582.5</v>
      </c>
      <c r="F10" s="24">
        <f t="shared" si="0"/>
        <v>68705791.099999994</v>
      </c>
      <c r="G10" s="24"/>
      <c r="H10" s="24">
        <f t="shared" si="1"/>
        <v>68705791.099999994</v>
      </c>
      <c r="I10" s="25"/>
      <c r="J10" s="26" t="s">
        <v>97</v>
      </c>
      <c r="K10" s="24"/>
      <c r="L10" s="24"/>
      <c r="M10" s="24"/>
      <c r="N10" s="24"/>
      <c r="O10" s="24"/>
      <c r="P10" s="24"/>
      <c r="Q10" s="24"/>
      <c r="R10" s="24"/>
    </row>
    <row r="11" spans="1:19" ht="23.25">
      <c r="A11" s="24"/>
      <c r="B11" s="24"/>
      <c r="C11" s="24">
        <v>6449076.2000000002</v>
      </c>
      <c r="D11" s="24"/>
      <c r="E11" s="24"/>
      <c r="F11" s="24">
        <f t="shared" si="0"/>
        <v>6449076.2000000002</v>
      </c>
      <c r="G11" s="24"/>
      <c r="H11" s="24">
        <f t="shared" si="1"/>
        <v>6449076.2000000002</v>
      </c>
      <c r="I11" s="25"/>
      <c r="J11" s="26" t="s">
        <v>98</v>
      </c>
      <c r="K11" s="24"/>
      <c r="L11" s="24"/>
      <c r="M11" s="24"/>
      <c r="N11" s="24"/>
      <c r="O11" s="24"/>
      <c r="P11" s="24"/>
      <c r="Q11" s="24"/>
      <c r="R11" s="24"/>
    </row>
    <row r="12" spans="1:19" ht="23.25">
      <c r="A12" s="24">
        <f>A83</f>
        <v>22420029.300000001</v>
      </c>
      <c r="B12" s="24">
        <f>B83</f>
        <v>224654.1</v>
      </c>
      <c r="C12" s="24">
        <f>C83</f>
        <v>4168899.8</v>
      </c>
      <c r="D12" s="24">
        <f>D83</f>
        <v>2950578.8</v>
      </c>
      <c r="E12" s="24">
        <f>E83</f>
        <v>47653.9</v>
      </c>
      <c r="F12" s="24">
        <f t="shared" si="0"/>
        <v>29811815.900000002</v>
      </c>
      <c r="G12" s="24"/>
      <c r="H12" s="24">
        <f t="shared" si="1"/>
        <v>29811815.900000002</v>
      </c>
      <c r="I12" s="25" t="s">
        <v>71</v>
      </c>
      <c r="J12" s="26" t="s">
        <v>74</v>
      </c>
      <c r="K12" s="24"/>
      <c r="L12" s="24"/>
      <c r="M12" s="24"/>
      <c r="N12" s="24"/>
      <c r="O12" s="24"/>
      <c r="P12" s="24"/>
      <c r="Q12" s="24"/>
      <c r="R12" s="24"/>
    </row>
    <row r="13" spans="1:19" ht="25.5" customHeight="1">
      <c r="A13" s="24">
        <f t="shared" ref="A13:E14" si="2">A85</f>
        <v>3778748.1</v>
      </c>
      <c r="B13" s="24">
        <f t="shared" si="2"/>
        <v>0</v>
      </c>
      <c r="C13" s="24">
        <f t="shared" si="2"/>
        <v>-735.7</v>
      </c>
      <c r="D13" s="24">
        <f t="shared" si="2"/>
        <v>0</v>
      </c>
      <c r="E13" s="24">
        <f t="shared" si="2"/>
        <v>0</v>
      </c>
      <c r="F13" s="24">
        <f t="shared" si="0"/>
        <v>3778012.4</v>
      </c>
      <c r="G13" s="24"/>
      <c r="H13" s="24">
        <f t="shared" si="1"/>
        <v>3778012.4</v>
      </c>
      <c r="I13" s="27" t="s">
        <v>116</v>
      </c>
      <c r="J13" s="26" t="s">
        <v>75</v>
      </c>
      <c r="K13" s="24"/>
      <c r="L13" s="24"/>
      <c r="M13" s="24"/>
      <c r="N13" s="24"/>
      <c r="O13" s="24"/>
      <c r="P13" s="24"/>
      <c r="Q13" s="24"/>
      <c r="R13" s="24"/>
    </row>
    <row r="14" spans="1:19" ht="23.25">
      <c r="A14" s="24">
        <f t="shared" si="2"/>
        <v>0</v>
      </c>
      <c r="B14" s="24">
        <f t="shared" si="2"/>
        <v>-1563.9</v>
      </c>
      <c r="C14" s="24">
        <f t="shared" si="2"/>
        <v>537.29999999999995</v>
      </c>
      <c r="D14" s="24">
        <f t="shared" si="2"/>
        <v>42725.7</v>
      </c>
      <c r="E14" s="24">
        <f t="shared" si="2"/>
        <v>0</v>
      </c>
      <c r="F14" s="24">
        <f>SUM(A14:E14)</f>
        <v>41699.1</v>
      </c>
      <c r="G14" s="24"/>
      <c r="H14" s="24">
        <f t="shared" si="1"/>
        <v>41699.1</v>
      </c>
      <c r="I14" s="28" t="s">
        <v>200</v>
      </c>
      <c r="J14" s="29" t="s">
        <v>201</v>
      </c>
      <c r="K14" s="24"/>
      <c r="L14" s="24"/>
      <c r="M14" s="24"/>
      <c r="N14" s="24"/>
      <c r="O14" s="24"/>
      <c r="P14" s="24"/>
      <c r="Q14" s="24"/>
      <c r="R14" s="24"/>
    </row>
    <row r="15" spans="1:19">
      <c r="A15" s="24"/>
      <c r="B15" s="24"/>
      <c r="C15" s="24"/>
      <c r="D15" s="24"/>
      <c r="E15" s="24"/>
      <c r="F15" s="24"/>
      <c r="G15" s="24">
        <f>SUM(G16:G17)</f>
        <v>41387443.100000001</v>
      </c>
      <c r="H15" s="24">
        <f t="shared" si="1"/>
        <v>41387443.100000001</v>
      </c>
      <c r="I15" s="25" t="s">
        <v>82</v>
      </c>
      <c r="J15" s="26" t="s">
        <v>89</v>
      </c>
      <c r="K15" s="24"/>
      <c r="L15" s="24"/>
      <c r="M15" s="24"/>
      <c r="N15" s="24"/>
      <c r="O15" s="24"/>
      <c r="P15" s="24"/>
      <c r="Q15" s="24"/>
      <c r="R15" s="24"/>
    </row>
    <row r="16" spans="1:19">
      <c r="A16" s="24"/>
      <c r="B16" s="24"/>
      <c r="C16" s="24"/>
      <c r="D16" s="24"/>
      <c r="E16" s="24"/>
      <c r="F16" s="24"/>
      <c r="G16" s="24">
        <v>36603900.5</v>
      </c>
      <c r="H16" s="24">
        <f t="shared" si="1"/>
        <v>36603900.5</v>
      </c>
      <c r="I16" s="25" t="s">
        <v>83</v>
      </c>
      <c r="J16" s="26" t="s">
        <v>107</v>
      </c>
      <c r="K16" s="24"/>
      <c r="L16" s="24"/>
      <c r="M16" s="24"/>
      <c r="N16" s="24"/>
      <c r="O16" s="24"/>
      <c r="P16" s="24"/>
      <c r="Q16" s="24"/>
      <c r="R16" s="24"/>
    </row>
    <row r="17" spans="1:18">
      <c r="A17" s="24"/>
      <c r="B17" s="24"/>
      <c r="C17" s="24"/>
      <c r="D17" s="24"/>
      <c r="E17" s="24"/>
      <c r="F17" s="24"/>
      <c r="G17" s="24">
        <v>4783542.5999999996</v>
      </c>
      <c r="H17" s="24">
        <f t="shared" si="1"/>
        <v>4783542.5999999996</v>
      </c>
      <c r="I17" s="25" t="s">
        <v>84</v>
      </c>
      <c r="J17" s="26" t="s">
        <v>108</v>
      </c>
      <c r="K17" s="24"/>
      <c r="L17" s="24"/>
      <c r="M17" s="24"/>
      <c r="N17" s="24"/>
      <c r="O17" s="24"/>
      <c r="P17" s="24"/>
      <c r="Q17" s="24"/>
      <c r="R17" s="24"/>
    </row>
    <row r="18" spans="1:18">
      <c r="A18" s="24"/>
      <c r="B18" s="24"/>
      <c r="C18" s="24"/>
      <c r="D18" s="24"/>
      <c r="E18" s="24"/>
      <c r="F18" s="24"/>
      <c r="G18" s="24"/>
      <c r="H18" s="24"/>
      <c r="I18" s="25" t="s">
        <v>79</v>
      </c>
      <c r="J18" s="26" t="s">
        <v>88</v>
      </c>
      <c r="K18" s="24"/>
      <c r="L18" s="24"/>
      <c r="M18" s="24"/>
      <c r="N18" s="24"/>
      <c r="O18" s="24"/>
      <c r="P18" s="24"/>
      <c r="Q18" s="24">
        <f>SUM(Q19:Q20)</f>
        <v>33066052.699999999</v>
      </c>
      <c r="R18" s="24">
        <f>P18+Q18</f>
        <v>33066052.699999999</v>
      </c>
    </row>
    <row r="19" spans="1:18">
      <c r="A19" s="24"/>
      <c r="B19" s="24"/>
      <c r="C19" s="24"/>
      <c r="D19" s="24"/>
      <c r="E19" s="24"/>
      <c r="F19" s="24"/>
      <c r="G19" s="24"/>
      <c r="H19" s="24"/>
      <c r="I19" s="25" t="s">
        <v>80</v>
      </c>
      <c r="J19" s="26" t="s">
        <v>105</v>
      </c>
      <c r="K19" s="24"/>
      <c r="L19" s="24"/>
      <c r="M19" s="24"/>
      <c r="N19" s="24"/>
      <c r="O19" s="24"/>
      <c r="P19" s="24"/>
      <c r="Q19" s="24">
        <v>27579944</v>
      </c>
      <c r="R19" s="24">
        <f>P19+Q19</f>
        <v>27579944</v>
      </c>
    </row>
    <row r="20" spans="1:18">
      <c r="A20" s="24"/>
      <c r="B20" s="24"/>
      <c r="C20" s="24"/>
      <c r="D20" s="24"/>
      <c r="E20" s="24"/>
      <c r="F20" s="24"/>
      <c r="G20" s="24"/>
      <c r="H20" s="24"/>
      <c r="I20" s="25" t="s">
        <v>81</v>
      </c>
      <c r="J20" s="26" t="s">
        <v>106</v>
      </c>
      <c r="K20" s="24"/>
      <c r="L20" s="24"/>
      <c r="M20" s="24"/>
      <c r="N20" s="24"/>
      <c r="O20" s="24"/>
      <c r="P20" s="24"/>
      <c r="Q20" s="24">
        <v>5486108.7000000002</v>
      </c>
      <c r="R20" s="24">
        <f>P20+Q20</f>
        <v>5486108.7000000002</v>
      </c>
    </row>
    <row r="21" spans="1:18">
      <c r="A21" s="24"/>
      <c r="B21" s="24"/>
      <c r="C21" s="24"/>
      <c r="D21" s="24"/>
      <c r="E21" s="24"/>
      <c r="F21" s="24"/>
      <c r="G21" s="24"/>
      <c r="H21" s="24"/>
      <c r="I21" s="25" t="s">
        <v>77</v>
      </c>
      <c r="J21" s="26" t="s">
        <v>86</v>
      </c>
      <c r="K21" s="24"/>
      <c r="L21" s="24"/>
      <c r="M21" s="24"/>
      <c r="N21" s="24"/>
      <c r="O21" s="24"/>
      <c r="P21" s="24">
        <v>9180745.3000000007</v>
      </c>
      <c r="Q21" s="24"/>
      <c r="R21" s="24">
        <f>P21+Q21</f>
        <v>9180745.3000000007</v>
      </c>
    </row>
    <row r="22" spans="1:18">
      <c r="A22" s="24"/>
      <c r="B22" s="24"/>
      <c r="C22" s="24"/>
      <c r="D22" s="24"/>
      <c r="E22" s="24"/>
      <c r="F22" s="24"/>
      <c r="G22" s="24"/>
      <c r="H22" s="24"/>
      <c r="I22" s="25" t="s">
        <v>78</v>
      </c>
      <c r="J22" s="26" t="s">
        <v>87</v>
      </c>
      <c r="K22" s="24"/>
      <c r="L22" s="24"/>
      <c r="M22" s="24"/>
      <c r="N22" s="24"/>
      <c r="O22" s="24"/>
      <c r="P22" s="24">
        <v>339574.6</v>
      </c>
      <c r="Q22" s="24"/>
      <c r="R22" s="24">
        <f>P22+Q22</f>
        <v>339574.6</v>
      </c>
    </row>
    <row r="23" spans="1:18">
      <c r="A23" s="24"/>
      <c r="B23" s="24"/>
      <c r="C23" s="24"/>
      <c r="D23" s="24"/>
      <c r="E23" s="24"/>
      <c r="F23" s="24">
        <f>R7+R21-R22+R18-H8-H9-H12-H13-H14-H15</f>
        <v>2334504.6000000313</v>
      </c>
      <c r="G23" s="24"/>
      <c r="H23" s="24">
        <f>F23</f>
        <v>2334504.6000000313</v>
      </c>
      <c r="I23" s="44"/>
      <c r="J23" s="26" t="s">
        <v>90</v>
      </c>
      <c r="K23" s="24"/>
      <c r="L23" s="24"/>
      <c r="M23" s="24"/>
      <c r="N23" s="24"/>
      <c r="O23" s="24"/>
      <c r="P23" s="24"/>
      <c r="Q23" s="24"/>
      <c r="R23" s="24"/>
    </row>
    <row r="24" spans="1:18">
      <c r="A24" s="24"/>
      <c r="B24" s="24"/>
      <c r="C24" s="24"/>
      <c r="D24" s="24"/>
      <c r="E24" s="24"/>
      <c r="F24" s="30">
        <f>R7-H8+R21-R22</f>
        <v>119442289.70000002</v>
      </c>
      <c r="G24" s="30"/>
      <c r="H24" s="30">
        <f>F24</f>
        <v>119442289.70000002</v>
      </c>
      <c r="I24" s="44"/>
      <c r="J24" s="31" t="s">
        <v>129</v>
      </c>
      <c r="K24" s="24"/>
      <c r="L24" s="24"/>
      <c r="M24" s="24"/>
      <c r="N24" s="24"/>
      <c r="O24" s="24"/>
      <c r="P24" s="24"/>
      <c r="Q24" s="24"/>
      <c r="R24" s="24"/>
    </row>
    <row r="25" spans="1:18">
      <c r="A25" s="24"/>
      <c r="B25" s="24"/>
      <c r="C25" s="24"/>
      <c r="D25" s="24"/>
      <c r="E25" s="24"/>
      <c r="F25" s="30">
        <f>F24-H84</f>
        <v>106993419.20000002</v>
      </c>
      <c r="G25" s="30"/>
      <c r="H25" s="30">
        <f>F25</f>
        <v>106993419.20000002</v>
      </c>
      <c r="I25" s="44"/>
      <c r="J25" s="31" t="s">
        <v>130</v>
      </c>
      <c r="K25" s="24"/>
      <c r="L25" s="24"/>
      <c r="M25" s="24"/>
      <c r="N25" s="24"/>
      <c r="O25" s="24"/>
      <c r="P25" s="24"/>
      <c r="Q25" s="24"/>
      <c r="R25" s="24"/>
    </row>
    <row r="26" spans="1:18">
      <c r="A26" s="85" t="s">
        <v>0</v>
      </c>
      <c r="B26" s="85"/>
      <c r="C26" s="85"/>
      <c r="D26" s="85"/>
      <c r="E26" s="85"/>
      <c r="F26" s="85"/>
      <c r="G26" s="85"/>
      <c r="H26" s="85"/>
      <c r="I26" s="85"/>
      <c r="J26" s="85"/>
      <c r="K26" s="85"/>
      <c r="L26" s="85"/>
      <c r="M26" s="85"/>
      <c r="N26" s="85"/>
      <c r="O26" s="85"/>
      <c r="P26" s="85"/>
      <c r="Q26" s="85"/>
      <c r="R26" s="85"/>
    </row>
    <row r="27" spans="1:18">
      <c r="A27" s="83" t="s">
        <v>2</v>
      </c>
      <c r="B27" s="83"/>
      <c r="C27" s="83"/>
      <c r="D27" s="83"/>
      <c r="E27" s="83"/>
      <c r="F27" s="83"/>
      <c r="G27" s="83"/>
      <c r="H27" s="83"/>
      <c r="I27" s="83"/>
      <c r="J27" s="84" t="s">
        <v>16</v>
      </c>
      <c r="K27" s="84"/>
      <c r="L27" s="84"/>
      <c r="M27" s="84"/>
      <c r="N27" s="84"/>
      <c r="O27" s="84"/>
      <c r="P27" s="84"/>
      <c r="Q27" s="84"/>
      <c r="R27" s="84"/>
    </row>
    <row r="28" spans="1:18">
      <c r="I28" s="28" t="s">
        <v>28</v>
      </c>
      <c r="J28" s="32" t="s">
        <v>1</v>
      </c>
      <c r="K28" s="24">
        <v>133962295.2</v>
      </c>
      <c r="L28" s="24">
        <v>6431121.5999999996</v>
      </c>
      <c r="M28" s="24">
        <v>13291780.699999999</v>
      </c>
      <c r="N28" s="24">
        <v>29357306.800000001</v>
      </c>
      <c r="O28" s="24">
        <v>372582.5</v>
      </c>
      <c r="P28" s="24">
        <f>SUM(K28:O28)</f>
        <v>183415086.80000001</v>
      </c>
      <c r="R28" s="24">
        <f>P28+Q28</f>
        <v>183415086.80000001</v>
      </c>
    </row>
    <row r="29" spans="1:18">
      <c r="A29" s="24">
        <v>51781307.799999997</v>
      </c>
      <c r="B29" s="24">
        <v>2496199.7999999998</v>
      </c>
      <c r="C29" s="24">
        <v>7895513.2000000002</v>
      </c>
      <c r="D29" s="24">
        <v>10390998.1</v>
      </c>
      <c r="E29" s="24">
        <v>249948.9</v>
      </c>
      <c r="F29" s="24">
        <f>SUM(A29:E29)</f>
        <v>72813967.799999997</v>
      </c>
      <c r="G29" s="24"/>
      <c r="H29" s="24">
        <f>F29+G29</f>
        <v>72813967.799999997</v>
      </c>
      <c r="I29" s="28" t="s">
        <v>29</v>
      </c>
      <c r="J29" s="32" t="s">
        <v>3</v>
      </c>
    </row>
    <row r="30" spans="1:18">
      <c r="A30" s="30">
        <f>K28-A29</f>
        <v>82180987.400000006</v>
      </c>
      <c r="B30" s="30">
        <f>L28-B29</f>
        <v>3934921.8</v>
      </c>
      <c r="C30" s="30">
        <f>M28-C29</f>
        <v>5396267.4999999991</v>
      </c>
      <c r="D30" s="30">
        <f>N28-D29</f>
        <v>18966308.700000003</v>
      </c>
      <c r="E30" s="30">
        <f>O28-E29</f>
        <v>122633.60000000001</v>
      </c>
      <c r="F30" s="30">
        <f>SUM(A30:E30)</f>
        <v>110601119</v>
      </c>
      <c r="H30" s="30">
        <f>F30+G30</f>
        <v>110601119</v>
      </c>
      <c r="I30" s="33" t="s">
        <v>20</v>
      </c>
      <c r="J30" s="34" t="s">
        <v>4</v>
      </c>
    </row>
    <row r="31" spans="1:18">
      <c r="A31" s="30">
        <f>A30-A84</f>
        <v>71832040.600000009</v>
      </c>
      <c r="B31" s="30">
        <f>B30-B84</f>
        <v>3785442.4</v>
      </c>
      <c r="C31" s="30">
        <f>C30-C84</f>
        <v>4503069.7999999989</v>
      </c>
      <c r="D31" s="30">
        <f>D30-D84</f>
        <v>17928688.600000001</v>
      </c>
      <c r="E31" s="30">
        <f>E30-E84</f>
        <v>103007.1</v>
      </c>
      <c r="F31" s="30">
        <f>SUM(A31:E31)</f>
        <v>98152248.5</v>
      </c>
      <c r="H31" s="30">
        <f>F31+G31</f>
        <v>98152248.5</v>
      </c>
      <c r="I31" s="33" t="s">
        <v>123</v>
      </c>
      <c r="J31" s="34" t="s">
        <v>128</v>
      </c>
    </row>
    <row r="32" spans="1:18">
      <c r="A32" s="85" t="s">
        <v>15</v>
      </c>
      <c r="B32" s="85"/>
      <c r="C32" s="85"/>
      <c r="D32" s="85"/>
      <c r="E32" s="85"/>
      <c r="F32" s="85"/>
      <c r="G32" s="85"/>
      <c r="H32" s="85"/>
      <c r="I32" s="85"/>
      <c r="J32" s="85"/>
      <c r="K32" s="85"/>
      <c r="L32" s="85"/>
      <c r="M32" s="85"/>
      <c r="N32" s="85"/>
      <c r="O32" s="85"/>
      <c r="P32" s="85"/>
      <c r="Q32" s="85"/>
      <c r="R32" s="85"/>
    </row>
    <row r="33" spans="1:20">
      <c r="A33" s="83" t="s">
        <v>2</v>
      </c>
      <c r="B33" s="83"/>
      <c r="C33" s="83"/>
      <c r="D33" s="83"/>
      <c r="E33" s="83"/>
      <c r="F33" s="83"/>
      <c r="G33" s="83"/>
      <c r="H33" s="83"/>
      <c r="I33" s="83"/>
      <c r="J33" s="84" t="s">
        <v>16</v>
      </c>
      <c r="K33" s="84"/>
      <c r="L33" s="84"/>
      <c r="M33" s="84"/>
      <c r="N33" s="84"/>
      <c r="O33" s="84"/>
      <c r="P33" s="84"/>
      <c r="Q33" s="84"/>
      <c r="R33" s="84"/>
    </row>
    <row r="34" spans="1:20">
      <c r="I34" s="28" t="s">
        <v>20</v>
      </c>
      <c r="J34" s="29" t="s">
        <v>4</v>
      </c>
      <c r="K34" s="24">
        <f>A30</f>
        <v>82180987.400000006</v>
      </c>
      <c r="L34" s="24">
        <f>B30</f>
        <v>3934921.8</v>
      </c>
      <c r="M34" s="24">
        <f>C30</f>
        <v>5396267.4999999991</v>
      </c>
      <c r="N34" s="24">
        <f>D30</f>
        <v>18966308.700000003</v>
      </c>
      <c r="O34" s="24">
        <f>E30</f>
        <v>122633.60000000001</v>
      </c>
      <c r="P34" s="24">
        <f>SUM(K34:O34)</f>
        <v>110601119</v>
      </c>
      <c r="R34" s="24">
        <f>P34+Q34</f>
        <v>110601119</v>
      </c>
    </row>
    <row r="35" spans="1:20" ht="23.25">
      <c r="A35" s="24">
        <f>A36+A37</f>
        <v>26641341</v>
      </c>
      <c r="B35" s="24">
        <f>B36+B37</f>
        <v>1461998.2</v>
      </c>
      <c r="C35" s="24">
        <f>C36+C37</f>
        <v>4330017.8</v>
      </c>
      <c r="D35" s="24">
        <f>D36+D37</f>
        <v>4290875.8</v>
      </c>
      <c r="E35" s="24">
        <f>E36+E37</f>
        <v>97144.5</v>
      </c>
      <c r="F35" s="24">
        <f t="shared" ref="F35:F43" si="3">SUM(A35:E35)</f>
        <v>36821377.299999997</v>
      </c>
      <c r="G35" s="24"/>
      <c r="H35" s="24">
        <f t="shared" ref="H35:H43" si="4">F35+G35</f>
        <v>36821377.299999997</v>
      </c>
      <c r="I35" s="28" t="s">
        <v>21</v>
      </c>
      <c r="J35" s="29" t="s">
        <v>17</v>
      </c>
      <c r="K35" s="24"/>
      <c r="L35" s="24"/>
      <c r="M35" s="24"/>
      <c r="N35" s="24"/>
      <c r="O35" s="24"/>
      <c r="P35" s="24"/>
    </row>
    <row r="36" spans="1:20">
      <c r="A36" s="24">
        <v>24829729.800000001</v>
      </c>
      <c r="B36" s="24">
        <v>1388898.3</v>
      </c>
      <c r="C36" s="24">
        <v>4135167</v>
      </c>
      <c r="D36" s="24">
        <v>4290875.8</v>
      </c>
      <c r="E36" s="24">
        <v>91607.3</v>
      </c>
      <c r="F36" s="24">
        <f t="shared" si="3"/>
        <v>34736278.199999996</v>
      </c>
      <c r="H36" s="24">
        <f t="shared" si="4"/>
        <v>34736278.199999996</v>
      </c>
      <c r="I36" s="28" t="s">
        <v>22</v>
      </c>
      <c r="J36" s="29" t="s">
        <v>99</v>
      </c>
    </row>
    <row r="37" spans="1:20" ht="23.25">
      <c r="A37" s="24">
        <f>A38+A39</f>
        <v>1811611.2</v>
      </c>
      <c r="B37" s="24">
        <f>B38+B39</f>
        <v>73099.900000000009</v>
      </c>
      <c r="C37" s="24">
        <f>C38+C39</f>
        <v>194850.8</v>
      </c>
      <c r="D37" s="24"/>
      <c r="E37" s="24">
        <f>E38+E39</f>
        <v>5537.2</v>
      </c>
      <c r="F37" s="24">
        <f t="shared" si="3"/>
        <v>2085099.0999999999</v>
      </c>
      <c r="H37" s="24">
        <f t="shared" si="4"/>
        <v>2085099.0999999999</v>
      </c>
      <c r="I37" s="28" t="s">
        <v>23</v>
      </c>
      <c r="J37" s="29" t="s">
        <v>100</v>
      </c>
      <c r="K37" s="24"/>
      <c r="L37" s="24"/>
      <c r="M37" s="24"/>
      <c r="N37" s="24"/>
      <c r="O37" s="24"/>
      <c r="P37" s="24"/>
    </row>
    <row r="38" spans="1:20">
      <c r="A38" s="24">
        <v>1568855.3</v>
      </c>
      <c r="B38" s="24">
        <v>66813.3</v>
      </c>
      <c r="C38" s="24">
        <v>175755.4</v>
      </c>
      <c r="D38" s="24"/>
      <c r="E38" s="24">
        <v>5110.8</v>
      </c>
      <c r="F38" s="24">
        <f t="shared" si="3"/>
        <v>1816534.8</v>
      </c>
      <c r="H38" s="24">
        <f t="shared" si="4"/>
        <v>1816534.8</v>
      </c>
      <c r="I38" s="28" t="s">
        <v>24</v>
      </c>
      <c r="J38" s="29" t="s">
        <v>101</v>
      </c>
      <c r="S38" s="21"/>
    </row>
    <row r="39" spans="1:20" ht="23.25">
      <c r="A39" s="24">
        <v>242755.9</v>
      </c>
      <c r="B39" s="24">
        <v>6286.6</v>
      </c>
      <c r="C39" s="24">
        <v>19095.400000000001</v>
      </c>
      <c r="D39" s="24"/>
      <c r="E39" s="24">
        <v>426.4</v>
      </c>
      <c r="F39" s="24">
        <f t="shared" si="3"/>
        <v>268564.30000000005</v>
      </c>
      <c r="H39" s="24">
        <f t="shared" si="4"/>
        <v>268564.30000000005</v>
      </c>
      <c r="I39" s="28" t="s">
        <v>25</v>
      </c>
      <c r="J39" s="29" t="s">
        <v>102</v>
      </c>
    </row>
    <row r="40" spans="1:20">
      <c r="A40" s="24">
        <v>1446494.9</v>
      </c>
      <c r="B40" s="24">
        <v>75380.399999999994</v>
      </c>
      <c r="C40" s="24">
        <v>173052</v>
      </c>
      <c r="D40" s="24">
        <v>115040.4</v>
      </c>
      <c r="E40" s="24">
        <v>5862.6</v>
      </c>
      <c r="F40" s="24">
        <f t="shared" si="3"/>
        <v>1815830.2999999998</v>
      </c>
      <c r="G40" s="24"/>
      <c r="H40" s="24">
        <f t="shared" si="4"/>
        <v>1815830.2999999998</v>
      </c>
      <c r="I40" s="28" t="s">
        <v>26</v>
      </c>
      <c r="J40" s="29" t="s">
        <v>18</v>
      </c>
      <c r="S40" s="21"/>
    </row>
    <row r="41" spans="1:20" ht="23.25">
      <c r="A41" s="24">
        <v>431034.4</v>
      </c>
      <c r="B41" s="24">
        <v>0</v>
      </c>
      <c r="C41" s="24">
        <v>0</v>
      </c>
      <c r="D41" s="24">
        <v>210111</v>
      </c>
      <c r="E41" s="24">
        <v>0</v>
      </c>
      <c r="F41" s="24">
        <f t="shared" si="3"/>
        <v>641145.4</v>
      </c>
      <c r="G41" s="24"/>
      <c r="H41" s="24">
        <f t="shared" si="4"/>
        <v>641145.4</v>
      </c>
      <c r="I41" s="28" t="s">
        <v>197</v>
      </c>
      <c r="J41" s="29" t="s">
        <v>198</v>
      </c>
      <c r="S41" s="21"/>
    </row>
    <row r="42" spans="1:20" s="1" customFormat="1" ht="23.25">
      <c r="A42" s="30">
        <f>K34-A35-A40+A41</f>
        <v>54524185.900000006</v>
      </c>
      <c r="B42" s="30">
        <f>L34-B35-B40+B41</f>
        <v>2397543.1999999997</v>
      </c>
      <c r="C42" s="30">
        <f>M34-C35-C40+C41</f>
        <v>893197.69999999925</v>
      </c>
      <c r="D42" s="30">
        <f>N34-D35-D40+D41</f>
        <v>14770503.500000002</v>
      </c>
      <c r="E42" s="30">
        <f>O34-E35-E40+E41</f>
        <v>19626.500000000007</v>
      </c>
      <c r="F42" s="30">
        <f t="shared" si="3"/>
        <v>72605056.800000012</v>
      </c>
      <c r="G42" s="24"/>
      <c r="H42" s="30">
        <f t="shared" si="4"/>
        <v>72605056.800000012</v>
      </c>
      <c r="I42" s="33" t="s">
        <v>27</v>
      </c>
      <c r="J42" s="35" t="s">
        <v>19</v>
      </c>
      <c r="K42" s="42"/>
      <c r="L42" s="42"/>
      <c r="M42" s="42"/>
      <c r="N42" s="42"/>
      <c r="O42" s="42"/>
      <c r="P42" s="42"/>
      <c r="Q42" s="42"/>
      <c r="R42" s="42"/>
      <c r="S42" s="3"/>
      <c r="T42" s="3"/>
    </row>
    <row r="43" spans="1:20" s="1" customFormat="1" ht="23.25">
      <c r="A43" s="30">
        <f>A42-A84</f>
        <v>44175239.100000009</v>
      </c>
      <c r="B43" s="30">
        <f>B42-B84</f>
        <v>2248063.7999999998</v>
      </c>
      <c r="C43" s="30">
        <f>C42-C84</f>
        <v>0</v>
      </c>
      <c r="D43" s="30">
        <f>D42-D84</f>
        <v>13732883.400000002</v>
      </c>
      <c r="E43" s="30">
        <f>E42-E84</f>
        <v>0</v>
      </c>
      <c r="F43" s="30">
        <f t="shared" si="3"/>
        <v>60156186.300000012</v>
      </c>
      <c r="G43" s="24"/>
      <c r="H43" s="30">
        <f t="shared" si="4"/>
        <v>60156186.300000012</v>
      </c>
      <c r="I43" s="33" t="s">
        <v>124</v>
      </c>
      <c r="J43" s="35" t="s">
        <v>131</v>
      </c>
      <c r="K43" s="42"/>
      <c r="L43" s="42"/>
      <c r="M43" s="42"/>
      <c r="N43" s="42"/>
      <c r="O43" s="42"/>
      <c r="P43" s="42"/>
      <c r="Q43" s="42"/>
      <c r="R43" s="42"/>
      <c r="S43" s="3"/>
      <c r="T43" s="3"/>
    </row>
    <row r="44" spans="1:20">
      <c r="A44" s="85" t="s">
        <v>30</v>
      </c>
      <c r="B44" s="85"/>
      <c r="C44" s="85"/>
      <c r="D44" s="85"/>
      <c r="E44" s="85"/>
      <c r="F44" s="85"/>
      <c r="G44" s="85"/>
      <c r="H44" s="85"/>
      <c r="I44" s="85"/>
      <c r="J44" s="85"/>
      <c r="K44" s="85"/>
      <c r="L44" s="85"/>
      <c r="M44" s="85"/>
      <c r="N44" s="85"/>
      <c r="O44" s="85"/>
      <c r="P44" s="85"/>
      <c r="Q44" s="85"/>
      <c r="R44" s="85"/>
    </row>
    <row r="45" spans="1:20">
      <c r="A45" s="83" t="s">
        <v>2</v>
      </c>
      <c r="B45" s="83"/>
      <c r="C45" s="83"/>
      <c r="D45" s="83"/>
      <c r="E45" s="83"/>
      <c r="F45" s="83"/>
      <c r="G45" s="83"/>
      <c r="H45" s="83"/>
      <c r="I45" s="83"/>
      <c r="J45" s="84" t="s">
        <v>16</v>
      </c>
      <c r="K45" s="84"/>
      <c r="L45" s="84"/>
      <c r="M45" s="84"/>
      <c r="N45" s="84"/>
      <c r="O45" s="84"/>
      <c r="P45" s="84"/>
      <c r="Q45" s="84"/>
      <c r="R45" s="84"/>
    </row>
    <row r="46" spans="1:20" ht="23.25">
      <c r="I46" s="28" t="s">
        <v>27</v>
      </c>
      <c r="J46" s="29" t="s">
        <v>19</v>
      </c>
      <c r="K46" s="24">
        <f>A42</f>
        <v>54524185.900000006</v>
      </c>
      <c r="L46" s="24">
        <f>B42</f>
        <v>2397543.1999999997</v>
      </c>
      <c r="M46" s="24">
        <f>C42</f>
        <v>893197.69999999925</v>
      </c>
      <c r="N46" s="24">
        <f>D42</f>
        <v>14770503.500000002</v>
      </c>
      <c r="O46" s="24">
        <f>E42</f>
        <v>19626.500000000007</v>
      </c>
      <c r="P46" s="24">
        <f>SUM(K46:O46)</f>
        <v>72605056.800000012</v>
      </c>
      <c r="R46" s="24">
        <f>P46+Q46</f>
        <v>72605056.800000012</v>
      </c>
    </row>
    <row r="47" spans="1:20">
      <c r="F47" s="24"/>
      <c r="G47" s="24">
        <v>1770.2</v>
      </c>
      <c r="I47" s="28" t="s">
        <v>21</v>
      </c>
      <c r="J47" s="29" t="s">
        <v>35</v>
      </c>
      <c r="N47" s="24">
        <v>35946699.799999997</v>
      </c>
      <c r="P47" s="24">
        <f>SUM(K47:O47)</f>
        <v>35946699.799999997</v>
      </c>
      <c r="Q47" s="24">
        <v>876447.7</v>
      </c>
      <c r="R47" s="24">
        <f>P47+Q47</f>
        <v>36823147.5</v>
      </c>
    </row>
    <row r="48" spans="1:20">
      <c r="G48" s="45"/>
      <c r="I48" s="28" t="s">
        <v>31</v>
      </c>
      <c r="J48" s="29" t="s">
        <v>36</v>
      </c>
      <c r="M48" s="24">
        <v>10996575.6</v>
      </c>
      <c r="P48" s="24">
        <f>SUM(K48:O48)</f>
        <v>10996575.6</v>
      </c>
      <c r="Q48" s="45"/>
      <c r="R48" s="24">
        <f>P48+Q48</f>
        <v>10996575.6</v>
      </c>
    </row>
    <row r="49" spans="1:20" ht="23.25">
      <c r="G49" s="45"/>
      <c r="I49" s="28" t="s">
        <v>32</v>
      </c>
      <c r="J49" s="29" t="s">
        <v>37</v>
      </c>
      <c r="M49" s="24">
        <v>980720</v>
      </c>
      <c r="P49" s="24">
        <f>SUM(K49:O49)</f>
        <v>980720</v>
      </c>
      <c r="Q49" s="45"/>
      <c r="R49" s="24">
        <f>P49+Q49</f>
        <v>980720</v>
      </c>
    </row>
    <row r="50" spans="1:20">
      <c r="A50" s="24">
        <v>20215890.199999999</v>
      </c>
      <c r="B50" s="24">
        <v>6024010.4000000004</v>
      </c>
      <c r="C50" s="24">
        <v>1810031.3</v>
      </c>
      <c r="D50" s="24">
        <v>1103947.8999999999</v>
      </c>
      <c r="E50" s="24">
        <v>0</v>
      </c>
      <c r="F50" s="24">
        <f>SUM(A50:E50)</f>
        <v>29153879.800000001</v>
      </c>
      <c r="G50" s="24">
        <v>1848226.4</v>
      </c>
      <c r="H50" s="24">
        <f>F50+G50</f>
        <v>31002106.199999999</v>
      </c>
      <c r="I50" s="28" t="s">
        <v>33</v>
      </c>
      <c r="J50" s="29" t="s">
        <v>103</v>
      </c>
      <c r="K50" s="24">
        <v>3266382.7</v>
      </c>
      <c r="L50" s="24">
        <v>8193446.9000000004</v>
      </c>
      <c r="M50" s="24">
        <v>5222327.7</v>
      </c>
      <c r="N50" s="24">
        <v>1228575.6000000001</v>
      </c>
      <c r="O50" s="24">
        <v>6436.8</v>
      </c>
      <c r="P50" s="24">
        <f>SUM(K50:O50)</f>
        <v>17917169.700000003</v>
      </c>
      <c r="Q50" s="24">
        <v>13084936.5</v>
      </c>
      <c r="R50" s="24">
        <f>P50+Q50</f>
        <v>31002106.200000003</v>
      </c>
    </row>
    <row r="51" spans="1:20" s="1" customFormat="1">
      <c r="A51" s="30">
        <f>K46+K47+K48-K49+K50-A50</f>
        <v>37574678.400000006</v>
      </c>
      <c r="B51" s="30">
        <f>L46+L47+L48-L49+L50-B50</f>
        <v>4566979.6999999993</v>
      </c>
      <c r="C51" s="30">
        <f>M46+M47+M48-M49+M50-C50</f>
        <v>14321349.699999999</v>
      </c>
      <c r="D51" s="30">
        <f>N46+N47+N48-N49+N50-D50</f>
        <v>50841831</v>
      </c>
      <c r="E51" s="30">
        <f>O46+O47+O48-O49+O50-E50</f>
        <v>26063.300000000007</v>
      </c>
      <c r="F51" s="30">
        <f>SUM(A51:E51)</f>
        <v>107330902.10000001</v>
      </c>
      <c r="G51" s="42"/>
      <c r="H51" s="30">
        <f>F51+G51</f>
        <v>107330902.10000001</v>
      </c>
      <c r="I51" s="33" t="s">
        <v>34</v>
      </c>
      <c r="J51" s="35" t="s">
        <v>38</v>
      </c>
      <c r="K51" s="42"/>
      <c r="L51" s="42"/>
      <c r="M51" s="42"/>
      <c r="N51" s="42"/>
      <c r="O51" s="42"/>
      <c r="P51" s="42"/>
      <c r="Q51" s="42"/>
      <c r="R51" s="42"/>
    </row>
    <row r="52" spans="1:20" s="1" customFormat="1">
      <c r="A52" s="30">
        <f>A51-A84</f>
        <v>27225731.600000005</v>
      </c>
      <c r="B52" s="30">
        <f>B51-B84</f>
        <v>4417500.2999999989</v>
      </c>
      <c r="C52" s="30">
        <f>C51-C84</f>
        <v>13428152</v>
      </c>
      <c r="D52" s="30">
        <f>D51-D84</f>
        <v>49804210.899999999</v>
      </c>
      <c r="E52" s="30">
        <f>E51-E84</f>
        <v>6436.8000000000065</v>
      </c>
      <c r="F52" s="30">
        <f>SUM(A52:E52)</f>
        <v>94882031.600000009</v>
      </c>
      <c r="G52" s="42"/>
      <c r="H52" s="30">
        <f>F52+G52</f>
        <v>94882031.600000009</v>
      </c>
      <c r="I52" s="33" t="s">
        <v>125</v>
      </c>
      <c r="J52" s="35" t="s">
        <v>132</v>
      </c>
      <c r="K52" s="42"/>
      <c r="L52" s="42"/>
      <c r="M52" s="42"/>
      <c r="N52" s="42"/>
      <c r="O52" s="42"/>
      <c r="P52" s="42"/>
      <c r="Q52" s="42"/>
      <c r="R52" s="42"/>
    </row>
    <row r="53" spans="1:20">
      <c r="A53" s="82" t="s">
        <v>39</v>
      </c>
      <c r="B53" s="82"/>
      <c r="C53" s="82"/>
      <c r="D53" s="82"/>
      <c r="E53" s="82"/>
      <c r="F53" s="82"/>
      <c r="G53" s="82"/>
      <c r="H53" s="82"/>
      <c r="I53" s="82"/>
      <c r="J53" s="82"/>
      <c r="K53" s="82"/>
      <c r="L53" s="82"/>
      <c r="M53" s="82"/>
      <c r="N53" s="82"/>
      <c r="O53" s="82"/>
      <c r="P53" s="82"/>
      <c r="Q53" s="82"/>
      <c r="R53" s="82"/>
    </row>
    <row r="54" spans="1:20">
      <c r="A54" s="83" t="s">
        <v>2</v>
      </c>
      <c r="B54" s="83"/>
      <c r="C54" s="83"/>
      <c r="D54" s="83"/>
      <c r="E54" s="83"/>
      <c r="F54" s="83"/>
      <c r="G54" s="83"/>
      <c r="H54" s="83"/>
      <c r="I54" s="83"/>
      <c r="J54" s="84" t="s">
        <v>16</v>
      </c>
      <c r="K54" s="84"/>
      <c r="L54" s="84"/>
      <c r="M54" s="84"/>
      <c r="N54" s="84"/>
      <c r="O54" s="84"/>
      <c r="P54" s="84"/>
      <c r="Q54" s="84"/>
      <c r="R54" s="84"/>
    </row>
    <row r="55" spans="1:20">
      <c r="I55" s="28" t="s">
        <v>34</v>
      </c>
      <c r="J55" s="29" t="s">
        <v>38</v>
      </c>
      <c r="K55" s="24">
        <f>A51</f>
        <v>37574678.400000006</v>
      </c>
      <c r="L55" s="24">
        <f>B51</f>
        <v>4566979.6999999993</v>
      </c>
      <c r="M55" s="24">
        <f>C51</f>
        <v>14321349.699999999</v>
      </c>
      <c r="N55" s="24">
        <f>D51</f>
        <v>50841831</v>
      </c>
      <c r="O55" s="24">
        <f>E51</f>
        <v>26063.300000000007</v>
      </c>
      <c r="P55" s="24">
        <f>SUM(K55:O55)</f>
        <v>107330902.10000001</v>
      </c>
      <c r="R55" s="24">
        <f>P55+Q55</f>
        <v>107330902.10000001</v>
      </c>
    </row>
    <row r="56" spans="1:20">
      <c r="A56" s="24">
        <f>A57+A58+A59+A60</f>
        <v>7812748.6999999993</v>
      </c>
      <c r="B56" s="24">
        <f>B57+B58+B59+B60</f>
        <v>1164316.2</v>
      </c>
      <c r="C56" s="24">
        <f>C57+C58+C59+C60</f>
        <v>12018181.899999999</v>
      </c>
      <c r="D56" s="24">
        <f>D57+D58+D59+D60</f>
        <v>5307437.3999999994</v>
      </c>
      <c r="E56" s="24">
        <f>E57+E58+E59+E60</f>
        <v>192.3</v>
      </c>
      <c r="F56" s="24">
        <f t="shared" ref="F56:F66" si="5">SUM(A56:E56)</f>
        <v>26302876.499999996</v>
      </c>
      <c r="G56" s="24">
        <v>936100.6</v>
      </c>
      <c r="H56" s="24">
        <f t="shared" ref="H56:H66" si="6">F56+G56</f>
        <v>27238977.099999998</v>
      </c>
      <c r="I56" s="28"/>
      <c r="J56" s="29" t="s">
        <v>48</v>
      </c>
      <c r="K56" s="24">
        <f>K57+K58+K59+K60</f>
        <v>1041548.9</v>
      </c>
      <c r="L56" s="24">
        <f>L57+L58+L59+L60</f>
        <v>2739774.2</v>
      </c>
      <c r="M56" s="24">
        <f>M57+M58+M59+M60</f>
        <v>14944070.6</v>
      </c>
      <c r="N56" s="24">
        <f>N57+N58+N59+N60</f>
        <v>7104389.8999999994</v>
      </c>
      <c r="O56" s="24">
        <f>O57+O58+O59+O60</f>
        <v>426.4</v>
      </c>
      <c r="P56" s="24">
        <f t="shared" ref="P56:P64" si="7">SUM(K56:O56)</f>
        <v>25830209.999999996</v>
      </c>
      <c r="Q56" s="24">
        <v>1408767.1</v>
      </c>
      <c r="R56" s="24">
        <f t="shared" ref="R56:R64" si="8">P56+Q56</f>
        <v>27238977.099999998</v>
      </c>
      <c r="S56" s="21"/>
    </row>
    <row r="57" spans="1:20" ht="23.25">
      <c r="A57" s="24">
        <v>6990314.0999999996</v>
      </c>
      <c r="B57" s="24">
        <v>336895.9</v>
      </c>
      <c r="C57" s="24"/>
      <c r="D57" s="24">
        <v>1436344.3</v>
      </c>
      <c r="E57" s="24"/>
      <c r="F57" s="24">
        <f t="shared" si="5"/>
        <v>8763554.3000000007</v>
      </c>
      <c r="H57" s="24">
        <f t="shared" si="6"/>
        <v>8763554.3000000007</v>
      </c>
      <c r="I57" s="28" t="s">
        <v>40</v>
      </c>
      <c r="J57" s="29" t="s">
        <v>49</v>
      </c>
      <c r="M57" s="24">
        <v>8762318</v>
      </c>
      <c r="P57" s="24">
        <f t="shared" si="7"/>
        <v>8762318</v>
      </c>
      <c r="R57" s="24">
        <f t="shared" si="8"/>
        <v>8762318</v>
      </c>
      <c r="S57" s="21"/>
      <c r="T57" s="21"/>
    </row>
    <row r="58" spans="1:20" ht="23.25">
      <c r="A58" s="24"/>
      <c r="B58" s="24"/>
      <c r="C58" s="24"/>
      <c r="D58" s="24">
        <v>3130613</v>
      </c>
      <c r="E58" s="24"/>
      <c r="F58" s="24">
        <f t="shared" si="5"/>
        <v>3130613</v>
      </c>
      <c r="H58" s="24">
        <f t="shared" si="6"/>
        <v>3130613</v>
      </c>
      <c r="I58" s="28" t="s">
        <v>41</v>
      </c>
      <c r="J58" s="29" t="s">
        <v>50</v>
      </c>
      <c r="K58" s="24">
        <v>242755.9</v>
      </c>
      <c r="L58" s="24">
        <v>2167715</v>
      </c>
      <c r="M58" s="24">
        <v>719715.7</v>
      </c>
      <c r="N58" s="24"/>
      <c r="O58" s="24">
        <v>426.4</v>
      </c>
      <c r="P58" s="24">
        <f t="shared" si="7"/>
        <v>3130612.9999999995</v>
      </c>
      <c r="R58" s="24">
        <f t="shared" si="8"/>
        <v>3130612.9999999995</v>
      </c>
      <c r="T58" s="21"/>
    </row>
    <row r="59" spans="1:20" ht="34.5">
      <c r="A59" s="24"/>
      <c r="B59" s="24">
        <v>537287</v>
      </c>
      <c r="C59" s="24">
        <v>6186403.5999999996</v>
      </c>
      <c r="D59" s="24"/>
      <c r="E59" s="24"/>
      <c r="F59" s="24">
        <f t="shared" si="5"/>
        <v>6723690.5999999996</v>
      </c>
      <c r="H59" s="24">
        <f t="shared" si="6"/>
        <v>6723690.5999999996</v>
      </c>
      <c r="I59" s="28" t="s">
        <v>42</v>
      </c>
      <c r="J59" s="29" t="s">
        <v>51</v>
      </c>
      <c r="N59" s="24">
        <v>6723690.5999999996</v>
      </c>
      <c r="P59" s="24">
        <f t="shared" si="7"/>
        <v>6723690.5999999996</v>
      </c>
      <c r="R59" s="24">
        <f t="shared" si="8"/>
        <v>6723690.5999999996</v>
      </c>
    </row>
    <row r="60" spans="1:20">
      <c r="A60" s="24">
        <f>A61+A62+A63+A64</f>
        <v>822434.6</v>
      </c>
      <c r="B60" s="24">
        <f>B61+B62+B63+B64</f>
        <v>290133.3</v>
      </c>
      <c r="C60" s="24">
        <f>C61+C62+C63+C64</f>
        <v>5831778.2999999998</v>
      </c>
      <c r="D60" s="24">
        <f>D61+D62+D63+D64</f>
        <v>740480.1</v>
      </c>
      <c r="E60" s="24">
        <f>E61+E62+E63+E64</f>
        <v>192.3</v>
      </c>
      <c r="F60" s="24">
        <f t="shared" si="5"/>
        <v>7685018.5999999987</v>
      </c>
      <c r="G60" s="24"/>
      <c r="H60" s="24">
        <f t="shared" si="6"/>
        <v>7685018.5999999987</v>
      </c>
      <c r="I60" s="28" t="s">
        <v>43</v>
      </c>
      <c r="J60" s="36" t="s">
        <v>52</v>
      </c>
      <c r="K60" s="24">
        <f>K61+K62+K63+K64</f>
        <v>798793</v>
      </c>
      <c r="L60" s="24">
        <f>L61+L62+L63+L64</f>
        <v>572059.20000000007</v>
      </c>
      <c r="M60" s="24">
        <f>M61+M62+M63+M64</f>
        <v>5462036.9000000004</v>
      </c>
      <c r="N60" s="24">
        <f>N61+N62+N63+N64</f>
        <v>380699.30000000005</v>
      </c>
      <c r="O60" s="24">
        <f>O61+O62+O63+O64</f>
        <v>0</v>
      </c>
      <c r="P60" s="24">
        <f t="shared" si="7"/>
        <v>7213588.4000000004</v>
      </c>
      <c r="R60" s="24">
        <f t="shared" si="8"/>
        <v>7213588.4000000004</v>
      </c>
    </row>
    <row r="61" spans="1:20" ht="23.25">
      <c r="A61" s="24">
        <v>237528.5</v>
      </c>
      <c r="B61" s="24">
        <v>12245.8</v>
      </c>
      <c r="C61" s="24"/>
      <c r="D61" s="24">
        <v>306729.59999999998</v>
      </c>
      <c r="E61" s="24"/>
      <c r="F61" s="24">
        <f t="shared" si="5"/>
        <v>556503.89999999991</v>
      </c>
      <c r="H61" s="24">
        <f t="shared" si="6"/>
        <v>556503.89999999991</v>
      </c>
      <c r="I61" s="28" t="s">
        <v>44</v>
      </c>
      <c r="J61" s="29" t="s">
        <v>53</v>
      </c>
      <c r="L61" s="24">
        <v>556503.9</v>
      </c>
      <c r="P61" s="24">
        <f t="shared" si="7"/>
        <v>556503.9</v>
      </c>
      <c r="R61" s="24">
        <f t="shared" si="8"/>
        <v>556503.9</v>
      </c>
    </row>
    <row r="62" spans="1:20" ht="23.25">
      <c r="A62" s="24"/>
      <c r="B62" s="24">
        <v>271739.2</v>
      </c>
      <c r="C62" s="24"/>
      <c r="D62" s="24"/>
      <c r="E62" s="24"/>
      <c r="F62" s="24">
        <f t="shared" si="5"/>
        <v>271739.2</v>
      </c>
      <c r="H62" s="24">
        <f t="shared" si="6"/>
        <v>271739.2</v>
      </c>
      <c r="I62" s="28" t="s">
        <v>45</v>
      </c>
      <c r="J62" s="29" t="s">
        <v>54</v>
      </c>
      <c r="K62" s="24">
        <v>32924</v>
      </c>
      <c r="L62" s="24">
        <v>15555.3</v>
      </c>
      <c r="M62" s="24"/>
      <c r="N62" s="24">
        <v>170258.2</v>
      </c>
      <c r="O62" s="24"/>
      <c r="P62" s="24">
        <f t="shared" si="7"/>
        <v>218737.5</v>
      </c>
      <c r="R62" s="24">
        <f t="shared" si="8"/>
        <v>218737.5</v>
      </c>
    </row>
    <row r="63" spans="1:20" ht="34.5">
      <c r="A63" s="24"/>
      <c r="B63" s="24"/>
      <c r="C63" s="24">
        <v>4036452.6</v>
      </c>
      <c r="F63" s="24">
        <f t="shared" si="5"/>
        <v>4036452.6</v>
      </c>
      <c r="H63" s="24">
        <f t="shared" si="6"/>
        <v>4036452.6</v>
      </c>
      <c r="I63" s="28" t="s">
        <v>112</v>
      </c>
      <c r="J63" s="29" t="s">
        <v>113</v>
      </c>
      <c r="M63" s="24">
        <v>4036452.6</v>
      </c>
      <c r="P63" s="24"/>
      <c r="R63" s="24"/>
    </row>
    <row r="64" spans="1:20">
      <c r="A64" s="24">
        <v>584906.1</v>
      </c>
      <c r="B64" s="24">
        <v>6148.3</v>
      </c>
      <c r="C64" s="24">
        <v>1795325.7</v>
      </c>
      <c r="D64" s="24">
        <v>433750.5</v>
      </c>
      <c r="E64" s="24">
        <v>192.3</v>
      </c>
      <c r="F64" s="24">
        <f t="shared" si="5"/>
        <v>2820322.9</v>
      </c>
      <c r="H64" s="24">
        <f t="shared" si="6"/>
        <v>2820322.9</v>
      </c>
      <c r="I64" s="28" t="s">
        <v>46</v>
      </c>
      <c r="J64" s="36" t="s">
        <v>55</v>
      </c>
      <c r="K64" s="24">
        <v>765869</v>
      </c>
      <c r="L64" s="24"/>
      <c r="M64" s="24">
        <v>1425584.3</v>
      </c>
      <c r="N64" s="24">
        <v>210441.1</v>
      </c>
      <c r="O64" s="24"/>
      <c r="P64" s="24">
        <f t="shared" si="7"/>
        <v>2401894.3999999999</v>
      </c>
      <c r="R64" s="24">
        <f t="shared" si="8"/>
        <v>2401894.3999999999</v>
      </c>
    </row>
    <row r="65" spans="1:19" s="1" customFormat="1">
      <c r="A65" s="30">
        <f>K55+K56-A56</f>
        <v>30803478.600000005</v>
      </c>
      <c r="B65" s="30">
        <f>L55+L56-B56</f>
        <v>6142437.6999999993</v>
      </c>
      <c r="C65" s="30">
        <f>M55+M56-C56</f>
        <v>17247238.399999999</v>
      </c>
      <c r="D65" s="30">
        <f>N55+N56-D56</f>
        <v>52638783.5</v>
      </c>
      <c r="E65" s="30">
        <f>O55+O56-E56</f>
        <v>26297.400000000009</v>
      </c>
      <c r="F65" s="30">
        <f t="shared" si="5"/>
        <v>106858235.60000001</v>
      </c>
      <c r="G65" s="24"/>
      <c r="H65" s="30">
        <f t="shared" si="6"/>
        <v>106858235.60000001</v>
      </c>
      <c r="I65" s="33" t="s">
        <v>47</v>
      </c>
      <c r="J65" s="35" t="s">
        <v>56</v>
      </c>
      <c r="K65" s="42"/>
      <c r="L65" s="42"/>
      <c r="M65" s="42"/>
      <c r="N65" s="42"/>
      <c r="O65" s="42"/>
      <c r="P65" s="42"/>
      <c r="Q65" s="42"/>
      <c r="R65" s="42"/>
    </row>
    <row r="66" spans="1:19" s="1" customFormat="1">
      <c r="A66" s="30">
        <f>A65-A84</f>
        <v>20454531.800000004</v>
      </c>
      <c r="B66" s="30">
        <f>B65-B84</f>
        <v>5992958.2999999989</v>
      </c>
      <c r="C66" s="30">
        <f>C65-C84</f>
        <v>16354040.699999999</v>
      </c>
      <c r="D66" s="30">
        <f>D65-D84</f>
        <v>51601163.399999999</v>
      </c>
      <c r="E66" s="30">
        <f>E65-E84</f>
        <v>6670.9000000000087</v>
      </c>
      <c r="F66" s="30">
        <f t="shared" si="5"/>
        <v>94409365.099999994</v>
      </c>
      <c r="G66" s="24"/>
      <c r="H66" s="30">
        <f t="shared" si="6"/>
        <v>94409365.099999994</v>
      </c>
      <c r="I66" s="33" t="s">
        <v>126</v>
      </c>
      <c r="J66" s="35" t="s">
        <v>133</v>
      </c>
      <c r="K66" s="42"/>
      <c r="L66" s="42"/>
      <c r="M66" s="42"/>
      <c r="N66" s="42"/>
      <c r="O66" s="42"/>
      <c r="P66" s="42"/>
      <c r="Q66" s="42"/>
      <c r="R66" s="42"/>
    </row>
    <row r="67" spans="1:19">
      <c r="A67" s="82" t="s">
        <v>57</v>
      </c>
      <c r="B67" s="82"/>
      <c r="C67" s="82"/>
      <c r="D67" s="82"/>
      <c r="E67" s="82"/>
      <c r="F67" s="82"/>
      <c r="G67" s="82"/>
      <c r="H67" s="82"/>
      <c r="I67" s="82"/>
      <c r="J67" s="82"/>
      <c r="K67" s="82"/>
      <c r="L67" s="82"/>
      <c r="M67" s="82"/>
      <c r="N67" s="82"/>
      <c r="O67" s="82"/>
      <c r="P67" s="82"/>
      <c r="Q67" s="82"/>
      <c r="R67" s="82"/>
      <c r="S67" s="21"/>
    </row>
    <row r="68" spans="1:19">
      <c r="A68" s="83" t="s">
        <v>2</v>
      </c>
      <c r="B68" s="83"/>
      <c r="C68" s="83"/>
      <c r="D68" s="83"/>
      <c r="E68" s="83"/>
      <c r="F68" s="83"/>
      <c r="G68" s="83"/>
      <c r="H68" s="83"/>
      <c r="I68" s="83"/>
      <c r="J68" s="84" t="s">
        <v>16</v>
      </c>
      <c r="K68" s="84"/>
      <c r="L68" s="84"/>
      <c r="M68" s="84"/>
      <c r="N68" s="84"/>
      <c r="O68" s="84"/>
      <c r="P68" s="84"/>
      <c r="Q68" s="84"/>
      <c r="R68" s="84"/>
    </row>
    <row r="69" spans="1:19">
      <c r="I69" s="28" t="s">
        <v>34</v>
      </c>
      <c r="J69" s="29" t="s">
        <v>56</v>
      </c>
      <c r="K69" s="24">
        <f>A65</f>
        <v>30803478.600000005</v>
      </c>
      <c r="L69" s="24">
        <f>B65</f>
        <v>6142437.6999999993</v>
      </c>
      <c r="M69" s="24">
        <f>C65</f>
        <v>17247238.399999999</v>
      </c>
      <c r="N69" s="24">
        <f>D65</f>
        <v>52638783.5</v>
      </c>
      <c r="O69" s="24">
        <f>E65</f>
        <v>26297.400000000009</v>
      </c>
      <c r="P69" s="24">
        <f>SUM(K69:O69)</f>
        <v>106858235.60000001</v>
      </c>
      <c r="R69" s="24">
        <f>P69+Q69</f>
        <v>106858235.60000001</v>
      </c>
    </row>
    <row r="70" spans="1:19" ht="23.25">
      <c r="C70" s="24">
        <v>6984745.5999999996</v>
      </c>
      <c r="D70" s="24"/>
      <c r="E70" s="24">
        <v>372582.5</v>
      </c>
      <c r="F70" s="24">
        <f>SUM(A70:E70)</f>
        <v>7357328.0999999996</v>
      </c>
      <c r="G70" s="24"/>
      <c r="H70" s="24">
        <f>F70+G70</f>
        <v>7357328.0999999996</v>
      </c>
      <c r="I70" s="28" t="s">
        <v>58</v>
      </c>
      <c r="J70" s="29" t="s">
        <v>60</v>
      </c>
      <c r="N70" s="24">
        <v>7357328.0999999996</v>
      </c>
      <c r="P70" s="24">
        <f>SUM(K70:O70)</f>
        <v>7357328.0999999996</v>
      </c>
      <c r="R70" s="24">
        <f>P70+Q70</f>
        <v>7357328.0999999996</v>
      </c>
    </row>
    <row r="71" spans="1:19" s="1" customFormat="1" ht="23.25">
      <c r="A71" s="30">
        <f>K69+K70-A70</f>
        <v>30803478.600000005</v>
      </c>
      <c r="B71" s="30">
        <f>L69+L70-B70</f>
        <v>6142437.6999999993</v>
      </c>
      <c r="C71" s="30">
        <f>M69+M70-C70</f>
        <v>10262492.799999999</v>
      </c>
      <c r="D71" s="30">
        <f>N69+N70-D70</f>
        <v>59996111.600000001</v>
      </c>
      <c r="E71" s="30">
        <f>O69+O70-E70</f>
        <v>-346285.1</v>
      </c>
      <c r="F71" s="30">
        <f>SUM(A71:E71)</f>
        <v>106858235.60000001</v>
      </c>
      <c r="G71" s="24"/>
      <c r="H71" s="24">
        <f>F71+G71</f>
        <v>106858235.60000001</v>
      </c>
      <c r="I71" s="33" t="s">
        <v>59</v>
      </c>
      <c r="J71" s="35" t="s">
        <v>61</v>
      </c>
      <c r="K71" s="42"/>
      <c r="L71" s="42"/>
      <c r="M71" s="42"/>
      <c r="N71" s="42"/>
      <c r="O71" s="42"/>
      <c r="P71" s="42"/>
      <c r="Q71" s="42"/>
      <c r="R71" s="42"/>
    </row>
    <row r="72" spans="1:19">
      <c r="A72" s="82" t="s">
        <v>62</v>
      </c>
      <c r="B72" s="82"/>
      <c r="C72" s="82"/>
      <c r="D72" s="82"/>
      <c r="E72" s="82"/>
      <c r="F72" s="82"/>
      <c r="G72" s="82"/>
      <c r="H72" s="82"/>
      <c r="I72" s="82"/>
      <c r="J72" s="82"/>
      <c r="K72" s="82"/>
      <c r="L72" s="82"/>
      <c r="M72" s="82"/>
      <c r="N72" s="82"/>
      <c r="O72" s="82"/>
      <c r="P72" s="82"/>
      <c r="Q72" s="82"/>
      <c r="R72" s="82"/>
    </row>
    <row r="73" spans="1:19">
      <c r="A73" s="83" t="s">
        <v>2</v>
      </c>
      <c r="B73" s="83"/>
      <c r="C73" s="83"/>
      <c r="D73" s="83"/>
      <c r="E73" s="83"/>
      <c r="F73" s="83"/>
      <c r="G73" s="83"/>
      <c r="H73" s="83"/>
      <c r="I73" s="83"/>
      <c r="J73" s="84" t="s">
        <v>16</v>
      </c>
      <c r="K73" s="84"/>
      <c r="L73" s="84"/>
      <c r="M73" s="84"/>
      <c r="N73" s="84"/>
      <c r="O73" s="84"/>
      <c r="P73" s="84"/>
      <c r="Q73" s="84"/>
      <c r="R73" s="84"/>
    </row>
    <row r="74" spans="1:19">
      <c r="I74" s="28" t="s">
        <v>47</v>
      </c>
      <c r="J74" s="29" t="s">
        <v>56</v>
      </c>
      <c r="K74" s="24">
        <f>A65</f>
        <v>30803478.600000005</v>
      </c>
      <c r="L74" s="24">
        <f>B65</f>
        <v>6142437.6999999993</v>
      </c>
      <c r="M74" s="24">
        <f>C65</f>
        <v>17247238.399999999</v>
      </c>
      <c r="N74" s="24">
        <f>D65</f>
        <v>52638783.5</v>
      </c>
      <c r="O74" s="24">
        <f>E65</f>
        <v>26297.400000000009</v>
      </c>
      <c r="P74" s="24">
        <f>SUM(K74:O74)</f>
        <v>106858235.60000001</v>
      </c>
      <c r="R74" s="24">
        <f>P74+Q74</f>
        <v>106858235.60000001</v>
      </c>
    </row>
    <row r="75" spans="1:19" ht="45.75">
      <c r="B75" s="24">
        <v>3137315.6</v>
      </c>
      <c r="F75" s="24">
        <f>SUM(A75:E75)</f>
        <v>3137315.6</v>
      </c>
      <c r="G75" s="24"/>
      <c r="H75" s="24">
        <f>F75+G75</f>
        <v>3137315.6</v>
      </c>
      <c r="I75" s="28" t="s">
        <v>63</v>
      </c>
      <c r="J75" s="29" t="s">
        <v>66</v>
      </c>
      <c r="N75" s="24">
        <v>3137315.6</v>
      </c>
      <c r="P75" s="24">
        <f>SUM(K75:O75)</f>
        <v>3137315.6</v>
      </c>
      <c r="R75" s="24">
        <f>P75+Q75</f>
        <v>3137315.6</v>
      </c>
    </row>
    <row r="76" spans="1:19" ht="23.25">
      <c r="C76" s="24">
        <v>13433821.800000001</v>
      </c>
      <c r="D76" s="24">
        <v>61348463</v>
      </c>
      <c r="E76" s="24">
        <v>372582.5</v>
      </c>
      <c r="F76" s="24">
        <f>SUM(A76:E76)</f>
        <v>75154867.299999997</v>
      </c>
      <c r="G76" s="24"/>
      <c r="H76" s="24">
        <f>F76+G76</f>
        <v>75154867.299999997</v>
      </c>
      <c r="I76" s="28" t="s">
        <v>64</v>
      </c>
      <c r="J76" s="29" t="s">
        <v>67</v>
      </c>
      <c r="P76" s="24"/>
      <c r="R76" s="24"/>
    </row>
    <row r="77" spans="1:19" s="1" customFormat="1">
      <c r="A77" s="30">
        <f>K74+K75-A75-A76</f>
        <v>30803478.600000005</v>
      </c>
      <c r="B77" s="30">
        <f>L74+L75-B75-B76</f>
        <v>3005122.0999999992</v>
      </c>
      <c r="C77" s="30">
        <f>M74+M75-C75-C76</f>
        <v>3813416.5999999978</v>
      </c>
      <c r="D77" s="30">
        <f>N74+N75-D75-D76</f>
        <v>-5572363.8999999985</v>
      </c>
      <c r="E77" s="30">
        <f>O74+O75-E75-E76</f>
        <v>-346285.1</v>
      </c>
      <c r="F77" s="30">
        <f>SUM(A77:E77)</f>
        <v>31703368.299999997</v>
      </c>
      <c r="G77" s="24"/>
      <c r="H77" s="30">
        <f>F77+G77</f>
        <v>31703368.299999997</v>
      </c>
      <c r="I77" s="33" t="s">
        <v>65</v>
      </c>
      <c r="J77" s="35" t="s">
        <v>68</v>
      </c>
      <c r="K77" s="42"/>
      <c r="L77" s="42"/>
      <c r="M77" s="42"/>
      <c r="N77" s="42"/>
      <c r="O77" s="42"/>
      <c r="P77" s="42"/>
      <c r="Q77" s="42"/>
      <c r="R77" s="42"/>
    </row>
    <row r="78" spans="1:19" s="1" customFormat="1">
      <c r="A78" s="30">
        <f>A77-A84</f>
        <v>20454531.800000004</v>
      </c>
      <c r="B78" s="30">
        <f>B77-B84</f>
        <v>2855642.6999999993</v>
      </c>
      <c r="C78" s="30">
        <f>C77-C84</f>
        <v>2920218.8999999976</v>
      </c>
      <c r="D78" s="30">
        <f>D77-D84</f>
        <v>-6609983.9999999981</v>
      </c>
      <c r="E78" s="30">
        <f>E77-E84</f>
        <v>-365911.6</v>
      </c>
      <c r="F78" s="30">
        <f>SUM(A78:E78)</f>
        <v>19254497.800000004</v>
      </c>
      <c r="G78" s="24"/>
      <c r="H78" s="30">
        <f>F78+G78</f>
        <v>19254497.800000004</v>
      </c>
      <c r="I78" s="33" t="s">
        <v>127</v>
      </c>
      <c r="J78" s="35" t="s">
        <v>134</v>
      </c>
      <c r="K78" s="42"/>
      <c r="L78" s="42"/>
      <c r="M78" s="42"/>
      <c r="N78" s="42"/>
      <c r="O78" s="42"/>
      <c r="P78" s="42"/>
      <c r="Q78" s="42"/>
      <c r="R78" s="42"/>
    </row>
    <row r="79" spans="1:19">
      <c r="A79" s="82" t="s">
        <v>94</v>
      </c>
      <c r="B79" s="82"/>
      <c r="C79" s="82"/>
      <c r="D79" s="82"/>
      <c r="E79" s="82"/>
      <c r="F79" s="82"/>
      <c r="G79" s="82"/>
      <c r="H79" s="82"/>
      <c r="I79" s="82"/>
      <c r="J79" s="82"/>
      <c r="K79" s="82"/>
      <c r="L79" s="82"/>
      <c r="M79" s="82"/>
      <c r="N79" s="82"/>
      <c r="O79" s="82"/>
      <c r="P79" s="82"/>
      <c r="Q79" s="82"/>
      <c r="R79" s="82"/>
    </row>
    <row r="80" spans="1:19">
      <c r="A80" s="83" t="s">
        <v>96</v>
      </c>
      <c r="B80" s="83"/>
      <c r="C80" s="83"/>
      <c r="D80" s="83"/>
      <c r="E80" s="83"/>
      <c r="F80" s="83"/>
      <c r="G80" s="83"/>
      <c r="H80" s="83"/>
      <c r="I80" s="83"/>
      <c r="J80" s="84" t="s">
        <v>95</v>
      </c>
      <c r="K80" s="84"/>
      <c r="L80" s="84"/>
      <c r="M80" s="84"/>
      <c r="N80" s="84"/>
      <c r="O80" s="84"/>
      <c r="P80" s="84"/>
      <c r="Q80" s="84"/>
      <c r="R80" s="84"/>
    </row>
    <row r="81" spans="1:19">
      <c r="I81" s="28" t="s">
        <v>65</v>
      </c>
      <c r="J81" s="29" t="s">
        <v>68</v>
      </c>
      <c r="K81" s="24">
        <f>A77</f>
        <v>30803478.600000005</v>
      </c>
      <c r="L81" s="24">
        <f>B77</f>
        <v>3005122.0999999992</v>
      </c>
      <c r="M81" s="24">
        <f>C77</f>
        <v>3813416.5999999978</v>
      </c>
      <c r="N81" s="24">
        <f>D77</f>
        <v>-5572363.8999999985</v>
      </c>
      <c r="O81" s="24">
        <f>E77</f>
        <v>-346285.1</v>
      </c>
      <c r="P81" s="24">
        <f>SUM(K81:O81)</f>
        <v>31703368.299999997</v>
      </c>
      <c r="R81" s="24">
        <f>P81+Q81</f>
        <v>31703368.299999997</v>
      </c>
    </row>
    <row r="82" spans="1:19">
      <c r="A82" s="24">
        <f>A83+A85+A86</f>
        <v>26198777.400000002</v>
      </c>
      <c r="B82" s="24">
        <f>B83+B85+B86</f>
        <v>223090.2</v>
      </c>
      <c r="C82" s="24">
        <f>C83+C85+C86</f>
        <v>4168701.3999999994</v>
      </c>
      <c r="D82" s="24">
        <f>D83+D85+D86</f>
        <v>2993304.5</v>
      </c>
      <c r="E82" s="24">
        <f>E83+E85+E86</f>
        <v>47653.9</v>
      </c>
      <c r="F82" s="24">
        <f>SUM(A82:E82)</f>
        <v>33631527.399999999</v>
      </c>
      <c r="H82" s="24">
        <f>F82+G82</f>
        <v>33631527.399999999</v>
      </c>
      <c r="I82" s="28" t="s">
        <v>114</v>
      </c>
      <c r="J82" s="29" t="s">
        <v>115</v>
      </c>
      <c r="K82" s="24"/>
      <c r="L82" s="24"/>
      <c r="M82" s="24"/>
      <c r="N82" s="24"/>
      <c r="O82" s="24"/>
      <c r="P82" s="24"/>
      <c r="R82" s="24"/>
    </row>
    <row r="83" spans="1:19" ht="23.25">
      <c r="A83" s="24">
        <v>22420029.300000001</v>
      </c>
      <c r="B83" s="24">
        <v>224654.1</v>
      </c>
      <c r="C83" s="24">
        <v>4168899.8</v>
      </c>
      <c r="D83" s="24">
        <v>2950578.8</v>
      </c>
      <c r="E83" s="24">
        <v>47653.9</v>
      </c>
      <c r="F83" s="24">
        <f>SUM(A83:E83)</f>
        <v>29811815.900000002</v>
      </c>
      <c r="G83" s="24"/>
      <c r="H83" s="24">
        <f>F83+G83</f>
        <v>29811815.900000002</v>
      </c>
      <c r="I83" s="28" t="s">
        <v>71</v>
      </c>
      <c r="J83" s="29" t="s">
        <v>74</v>
      </c>
      <c r="K83" s="24"/>
      <c r="L83" s="24"/>
      <c r="M83" s="24"/>
      <c r="N83" s="24"/>
      <c r="O83" s="24"/>
      <c r="P83" s="24"/>
      <c r="R83" s="24"/>
    </row>
    <row r="84" spans="1:19">
      <c r="A84" s="24">
        <v>10348946.800000001</v>
      </c>
      <c r="B84" s="24">
        <v>149479.4</v>
      </c>
      <c r="C84" s="24">
        <v>893197.7</v>
      </c>
      <c r="D84" s="24">
        <v>1037620.1</v>
      </c>
      <c r="E84" s="24">
        <v>19626.5</v>
      </c>
      <c r="F84" s="24">
        <f>SUM(A84:E84)</f>
        <v>12448870.5</v>
      </c>
      <c r="G84" s="24"/>
      <c r="H84" s="24">
        <f>F84+G84</f>
        <v>12448870.5</v>
      </c>
      <c r="I84" s="28" t="s">
        <v>110</v>
      </c>
      <c r="J84" s="29" t="s">
        <v>111</v>
      </c>
      <c r="K84" s="24"/>
      <c r="L84" s="24"/>
      <c r="M84" s="24"/>
      <c r="N84" s="24"/>
      <c r="O84" s="24"/>
      <c r="P84" s="24"/>
      <c r="R84" s="24"/>
    </row>
    <row r="85" spans="1:19" ht="34.5">
      <c r="A85" s="24">
        <v>3778748.1</v>
      </c>
      <c r="B85" s="24">
        <v>0</v>
      </c>
      <c r="C85" s="24">
        <v>-735.7</v>
      </c>
      <c r="D85" s="24"/>
      <c r="E85" s="24"/>
      <c r="F85" s="24">
        <f>SUM(A85:E85)</f>
        <v>3778012.4</v>
      </c>
      <c r="G85" s="24"/>
      <c r="H85" s="24">
        <f>F85+G85</f>
        <v>3778012.4</v>
      </c>
      <c r="I85" s="28" t="s">
        <v>116</v>
      </c>
      <c r="J85" s="29" t="s">
        <v>75</v>
      </c>
      <c r="K85" s="24"/>
      <c r="L85" s="24"/>
      <c r="M85" s="24"/>
      <c r="N85" s="24"/>
      <c r="O85" s="24"/>
      <c r="P85" s="24"/>
      <c r="R85" s="24"/>
    </row>
    <row r="86" spans="1:19" ht="23.25">
      <c r="A86" s="24"/>
      <c r="B86" s="24">
        <v>-1563.9</v>
      </c>
      <c r="C86" s="24">
        <v>537.29999999999995</v>
      </c>
      <c r="D86" s="24">
        <v>42725.7</v>
      </c>
      <c r="E86" s="24"/>
      <c r="F86" s="24">
        <f>SUM(A86:E86)</f>
        <v>41699.1</v>
      </c>
      <c r="G86" s="24"/>
      <c r="H86" s="24">
        <f>F86+G86</f>
        <v>41699.1</v>
      </c>
      <c r="I86" s="28" t="s">
        <v>200</v>
      </c>
      <c r="J86" s="29" t="s">
        <v>201</v>
      </c>
      <c r="K86" s="24"/>
      <c r="L86" s="24"/>
      <c r="M86" s="24"/>
      <c r="N86" s="24"/>
      <c r="O86" s="24"/>
      <c r="P86" s="24"/>
      <c r="R86" s="24"/>
    </row>
    <row r="87" spans="1:19" ht="23.25">
      <c r="F87" s="24"/>
      <c r="G87" s="24"/>
      <c r="H87" s="24"/>
      <c r="I87" s="28" t="s">
        <v>69</v>
      </c>
      <c r="J87" s="29" t="s">
        <v>117</v>
      </c>
      <c r="K87" s="24">
        <v>977834.7</v>
      </c>
      <c r="L87" s="24">
        <v>0</v>
      </c>
      <c r="M87" s="24">
        <v>37544.699999999997</v>
      </c>
      <c r="N87" s="24">
        <v>0</v>
      </c>
      <c r="O87" s="24">
        <v>0</v>
      </c>
      <c r="P87" s="24">
        <f>SUM(K87:O87)</f>
        <v>1015379.3999999999</v>
      </c>
      <c r="Q87" s="24">
        <v>34766.1</v>
      </c>
      <c r="R87" s="24">
        <f>P87+Q87</f>
        <v>1050145.5</v>
      </c>
    </row>
    <row r="88" spans="1:19" ht="23.25">
      <c r="I88" s="28" t="s">
        <v>70</v>
      </c>
      <c r="J88" s="29" t="s">
        <v>118</v>
      </c>
      <c r="K88" s="24">
        <v>72310.8</v>
      </c>
      <c r="L88" s="24">
        <v>0</v>
      </c>
      <c r="M88" s="24">
        <v>358201.9</v>
      </c>
      <c r="N88" s="24">
        <v>0</v>
      </c>
      <c r="O88" s="24">
        <v>0</v>
      </c>
      <c r="P88" s="24">
        <f>SUM(K88:O88)</f>
        <v>430512.7</v>
      </c>
      <c r="Q88" s="24">
        <v>619632.80000000005</v>
      </c>
      <c r="R88" s="24">
        <f>P88+Q88</f>
        <v>1050145.5</v>
      </c>
      <c r="S88" s="21"/>
    </row>
    <row r="89" spans="1:19" ht="45.75">
      <c r="I89" s="28"/>
      <c r="J89" s="35" t="s">
        <v>119</v>
      </c>
      <c r="K89" s="24">
        <f>K81+K87-K88</f>
        <v>31709002.500000004</v>
      </c>
      <c r="L89" s="24">
        <f>L81+L87-L88</f>
        <v>3005122.0999999992</v>
      </c>
      <c r="M89" s="24">
        <f>M81+M87-M88</f>
        <v>3492759.399999998</v>
      </c>
      <c r="N89" s="24">
        <f>N81+N87-N88</f>
        <v>-5572363.8999999985</v>
      </c>
      <c r="O89" s="24">
        <f>O81+O87-O88</f>
        <v>-346285.1</v>
      </c>
      <c r="P89" s="24">
        <f>SUM(K89:O89)</f>
        <v>32288235</v>
      </c>
      <c r="R89" s="24">
        <f>P89+Q89</f>
        <v>32288235</v>
      </c>
    </row>
    <row r="90" spans="1:19" s="2" customFormat="1" ht="23.25">
      <c r="A90" s="37">
        <f>K89-A82</f>
        <v>5510225.1000000015</v>
      </c>
      <c r="B90" s="37">
        <f>L89-B82</f>
        <v>2782031.899999999</v>
      </c>
      <c r="C90" s="37">
        <f>M89-C82</f>
        <v>-675942.0000000014</v>
      </c>
      <c r="D90" s="37">
        <f>N89-D82</f>
        <v>-8565668.3999999985</v>
      </c>
      <c r="E90" s="37">
        <f>O89-E82</f>
        <v>-393939</v>
      </c>
      <c r="F90" s="37">
        <f>SUM(A90:E90)-F23</f>
        <v>-3677797.0000000317</v>
      </c>
      <c r="G90" s="37">
        <f>Q18-G15+Q47-G47+Q50-G50+Q56-G56+Q87-Q88</f>
        <v>3677796.9999999981</v>
      </c>
      <c r="H90" s="37">
        <f>F90+G90</f>
        <v>-3.3527612686157227E-8</v>
      </c>
      <c r="I90" s="38" t="s">
        <v>73</v>
      </c>
      <c r="J90" s="39" t="s">
        <v>76</v>
      </c>
      <c r="K90" s="46"/>
      <c r="L90" s="46"/>
      <c r="M90" s="46"/>
      <c r="N90" s="46"/>
      <c r="O90" s="46"/>
      <c r="P90" s="46"/>
      <c r="Q90" s="40"/>
      <c r="R90" s="41"/>
    </row>
    <row r="94" spans="1:19">
      <c r="G94" s="24"/>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98" activePane="bottomLeft" state="frozen"/>
      <selection pane="bottomLeft" activeCell="J20" sqref="J20"/>
    </sheetView>
  </sheetViews>
  <sheetFormatPr defaultRowHeight="15"/>
  <cols>
    <col min="1" max="1" width="11.7109375" style="42" customWidth="1"/>
    <col min="2" max="8" width="10.7109375" style="42" customWidth="1"/>
    <col min="9" max="9" width="6.140625" style="42" customWidth="1"/>
    <col min="10" max="10" width="25.2851562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257" max="257" width="11.7109375" customWidth="1"/>
    <col min="258" max="264" width="10.7109375" customWidth="1"/>
    <col min="265" max="265" width="6.140625" customWidth="1"/>
    <col min="266" max="266" width="22.85546875" customWidth="1"/>
    <col min="267" max="267" width="11.85546875" customWidth="1"/>
    <col min="268" max="269" width="10" customWidth="1"/>
    <col min="270" max="270" width="10.5703125" customWidth="1"/>
    <col min="271" max="271" width="10" customWidth="1"/>
    <col min="272" max="272" width="10.85546875" customWidth="1"/>
    <col min="273" max="273" width="10.140625" customWidth="1"/>
    <col min="274" max="274" width="11.28515625" customWidth="1"/>
    <col min="513" max="513" width="11.7109375" customWidth="1"/>
    <col min="514" max="520" width="10.7109375" customWidth="1"/>
    <col min="521" max="521" width="6.140625" customWidth="1"/>
    <col min="522" max="522" width="22.85546875" customWidth="1"/>
    <col min="523" max="523" width="11.85546875" customWidth="1"/>
    <col min="524" max="525" width="10" customWidth="1"/>
    <col min="526" max="526" width="10.5703125" customWidth="1"/>
    <col min="527" max="527" width="10" customWidth="1"/>
    <col min="528" max="528" width="10.85546875" customWidth="1"/>
    <col min="529" max="529" width="10.140625" customWidth="1"/>
    <col min="530" max="530" width="11.28515625" customWidth="1"/>
    <col min="769" max="769" width="11.7109375" customWidth="1"/>
    <col min="770" max="776" width="10.7109375" customWidth="1"/>
    <col min="777" max="777" width="6.140625" customWidth="1"/>
    <col min="778" max="778" width="22.85546875" customWidth="1"/>
    <col min="779" max="779" width="11.85546875" customWidth="1"/>
    <col min="780" max="781" width="10" customWidth="1"/>
    <col min="782" max="782" width="10.5703125" customWidth="1"/>
    <col min="783" max="783" width="10" customWidth="1"/>
    <col min="784" max="784" width="10.85546875" customWidth="1"/>
    <col min="785" max="785" width="10.140625" customWidth="1"/>
    <col min="786" max="786" width="11.28515625" customWidth="1"/>
    <col min="1025" max="1025" width="11.7109375" customWidth="1"/>
    <col min="1026" max="1032" width="10.7109375" customWidth="1"/>
    <col min="1033" max="1033" width="6.140625" customWidth="1"/>
    <col min="1034" max="1034" width="22.85546875" customWidth="1"/>
    <col min="1035" max="1035" width="11.85546875" customWidth="1"/>
    <col min="1036" max="1037" width="10" customWidth="1"/>
    <col min="1038" max="1038" width="10.5703125" customWidth="1"/>
    <col min="1039" max="1039" width="10" customWidth="1"/>
    <col min="1040" max="1040" width="10.85546875" customWidth="1"/>
    <col min="1041" max="1041" width="10.140625" customWidth="1"/>
    <col min="1042" max="1042" width="11.28515625" customWidth="1"/>
    <col min="1281" max="1281" width="11.7109375" customWidth="1"/>
    <col min="1282" max="1288" width="10.7109375" customWidth="1"/>
    <col min="1289" max="1289" width="6.140625" customWidth="1"/>
    <col min="1290" max="1290" width="22.85546875" customWidth="1"/>
    <col min="1291" max="1291" width="11.85546875" customWidth="1"/>
    <col min="1292" max="1293" width="10" customWidth="1"/>
    <col min="1294" max="1294" width="10.5703125" customWidth="1"/>
    <col min="1295" max="1295" width="10" customWidth="1"/>
    <col min="1296" max="1296" width="10.85546875" customWidth="1"/>
    <col min="1297" max="1297" width="10.140625" customWidth="1"/>
    <col min="1298" max="1298" width="11.28515625" customWidth="1"/>
    <col min="1537" max="1537" width="11.7109375" customWidth="1"/>
    <col min="1538" max="1544" width="10.7109375" customWidth="1"/>
    <col min="1545" max="1545" width="6.140625" customWidth="1"/>
    <col min="1546" max="1546" width="22.85546875" customWidth="1"/>
    <col min="1547" max="1547" width="11.85546875" customWidth="1"/>
    <col min="1548" max="1549" width="10" customWidth="1"/>
    <col min="1550" max="1550" width="10.5703125" customWidth="1"/>
    <col min="1551" max="1551" width="10" customWidth="1"/>
    <col min="1552" max="1552" width="10.85546875" customWidth="1"/>
    <col min="1553" max="1553" width="10.140625" customWidth="1"/>
    <col min="1554" max="1554" width="11.28515625" customWidth="1"/>
    <col min="1793" max="1793" width="11.7109375" customWidth="1"/>
    <col min="1794" max="1800" width="10.7109375" customWidth="1"/>
    <col min="1801" max="1801" width="6.140625" customWidth="1"/>
    <col min="1802" max="1802" width="22.85546875" customWidth="1"/>
    <col min="1803" max="1803" width="11.85546875" customWidth="1"/>
    <col min="1804" max="1805" width="10" customWidth="1"/>
    <col min="1806" max="1806" width="10.5703125" customWidth="1"/>
    <col min="1807" max="1807" width="10" customWidth="1"/>
    <col min="1808" max="1808" width="10.85546875" customWidth="1"/>
    <col min="1809" max="1809" width="10.140625" customWidth="1"/>
    <col min="1810" max="1810" width="11.28515625" customWidth="1"/>
    <col min="2049" max="2049" width="11.7109375" customWidth="1"/>
    <col min="2050" max="2056" width="10.7109375" customWidth="1"/>
    <col min="2057" max="2057" width="6.140625" customWidth="1"/>
    <col min="2058" max="2058" width="22.85546875" customWidth="1"/>
    <col min="2059" max="2059" width="11.85546875" customWidth="1"/>
    <col min="2060" max="2061" width="10" customWidth="1"/>
    <col min="2062" max="2062" width="10.5703125" customWidth="1"/>
    <col min="2063" max="2063" width="10" customWidth="1"/>
    <col min="2064" max="2064" width="10.85546875" customWidth="1"/>
    <col min="2065" max="2065" width="10.140625" customWidth="1"/>
    <col min="2066" max="2066" width="11.28515625" customWidth="1"/>
    <col min="2305" max="2305" width="11.7109375" customWidth="1"/>
    <col min="2306" max="2312" width="10.7109375" customWidth="1"/>
    <col min="2313" max="2313" width="6.140625" customWidth="1"/>
    <col min="2314" max="2314" width="22.85546875" customWidth="1"/>
    <col min="2315" max="2315" width="11.85546875" customWidth="1"/>
    <col min="2316" max="2317" width="10" customWidth="1"/>
    <col min="2318" max="2318" width="10.5703125" customWidth="1"/>
    <col min="2319" max="2319" width="10" customWidth="1"/>
    <col min="2320" max="2320" width="10.85546875" customWidth="1"/>
    <col min="2321" max="2321" width="10.140625" customWidth="1"/>
    <col min="2322" max="2322" width="11.28515625" customWidth="1"/>
    <col min="2561" max="2561" width="11.7109375" customWidth="1"/>
    <col min="2562" max="2568" width="10.7109375" customWidth="1"/>
    <col min="2569" max="2569" width="6.140625" customWidth="1"/>
    <col min="2570" max="2570" width="22.85546875" customWidth="1"/>
    <col min="2571" max="2571" width="11.85546875" customWidth="1"/>
    <col min="2572" max="2573" width="10" customWidth="1"/>
    <col min="2574" max="2574" width="10.5703125" customWidth="1"/>
    <col min="2575" max="2575" width="10" customWidth="1"/>
    <col min="2576" max="2576" width="10.85546875" customWidth="1"/>
    <col min="2577" max="2577" width="10.140625" customWidth="1"/>
    <col min="2578" max="2578" width="11.28515625" customWidth="1"/>
    <col min="2817" max="2817" width="11.7109375" customWidth="1"/>
    <col min="2818" max="2824" width="10.7109375" customWidth="1"/>
    <col min="2825" max="2825" width="6.140625" customWidth="1"/>
    <col min="2826" max="2826" width="22.85546875" customWidth="1"/>
    <col min="2827" max="2827" width="11.85546875" customWidth="1"/>
    <col min="2828" max="2829" width="10" customWidth="1"/>
    <col min="2830" max="2830" width="10.5703125" customWidth="1"/>
    <col min="2831" max="2831" width="10" customWidth="1"/>
    <col min="2832" max="2832" width="10.85546875" customWidth="1"/>
    <col min="2833" max="2833" width="10.140625" customWidth="1"/>
    <col min="2834" max="2834" width="11.28515625" customWidth="1"/>
    <col min="3073" max="3073" width="11.7109375" customWidth="1"/>
    <col min="3074" max="3080" width="10.7109375" customWidth="1"/>
    <col min="3081" max="3081" width="6.140625" customWidth="1"/>
    <col min="3082" max="3082" width="22.85546875" customWidth="1"/>
    <col min="3083" max="3083" width="11.85546875" customWidth="1"/>
    <col min="3084" max="3085" width="10" customWidth="1"/>
    <col min="3086" max="3086" width="10.5703125" customWidth="1"/>
    <col min="3087" max="3087" width="10" customWidth="1"/>
    <col min="3088" max="3088" width="10.85546875" customWidth="1"/>
    <col min="3089" max="3089" width="10.140625" customWidth="1"/>
    <col min="3090" max="3090" width="11.28515625" customWidth="1"/>
    <col min="3329" max="3329" width="11.7109375" customWidth="1"/>
    <col min="3330" max="3336" width="10.7109375" customWidth="1"/>
    <col min="3337" max="3337" width="6.140625" customWidth="1"/>
    <col min="3338" max="3338" width="22.85546875" customWidth="1"/>
    <col min="3339" max="3339" width="11.85546875" customWidth="1"/>
    <col min="3340" max="3341" width="10" customWidth="1"/>
    <col min="3342" max="3342" width="10.5703125" customWidth="1"/>
    <col min="3343" max="3343" width="10" customWidth="1"/>
    <col min="3344" max="3344" width="10.85546875" customWidth="1"/>
    <col min="3345" max="3345" width="10.140625" customWidth="1"/>
    <col min="3346" max="3346" width="11.28515625" customWidth="1"/>
    <col min="3585" max="3585" width="11.7109375" customWidth="1"/>
    <col min="3586" max="3592" width="10.7109375" customWidth="1"/>
    <col min="3593" max="3593" width="6.140625" customWidth="1"/>
    <col min="3594" max="3594" width="22.85546875" customWidth="1"/>
    <col min="3595" max="3595" width="11.85546875" customWidth="1"/>
    <col min="3596" max="3597" width="10" customWidth="1"/>
    <col min="3598" max="3598" width="10.5703125" customWidth="1"/>
    <col min="3599" max="3599" width="10" customWidth="1"/>
    <col min="3600" max="3600" width="10.85546875" customWidth="1"/>
    <col min="3601" max="3601" width="10.140625" customWidth="1"/>
    <col min="3602" max="3602" width="11.28515625" customWidth="1"/>
    <col min="3841" max="3841" width="11.7109375" customWidth="1"/>
    <col min="3842" max="3848" width="10.7109375" customWidth="1"/>
    <col min="3849" max="3849" width="6.140625" customWidth="1"/>
    <col min="3850" max="3850" width="22.85546875" customWidth="1"/>
    <col min="3851" max="3851" width="11.85546875" customWidth="1"/>
    <col min="3852" max="3853" width="10" customWidth="1"/>
    <col min="3854" max="3854" width="10.5703125" customWidth="1"/>
    <col min="3855" max="3855" width="10" customWidth="1"/>
    <col min="3856" max="3856" width="10.85546875" customWidth="1"/>
    <col min="3857" max="3857" width="10.140625" customWidth="1"/>
    <col min="3858" max="3858" width="11.28515625" customWidth="1"/>
    <col min="4097" max="4097" width="11.7109375" customWidth="1"/>
    <col min="4098" max="4104" width="10.7109375" customWidth="1"/>
    <col min="4105" max="4105" width="6.140625" customWidth="1"/>
    <col min="4106" max="4106" width="22.85546875" customWidth="1"/>
    <col min="4107" max="4107" width="11.85546875" customWidth="1"/>
    <col min="4108" max="4109" width="10" customWidth="1"/>
    <col min="4110" max="4110" width="10.5703125" customWidth="1"/>
    <col min="4111" max="4111" width="10" customWidth="1"/>
    <col min="4112" max="4112" width="10.85546875" customWidth="1"/>
    <col min="4113" max="4113" width="10.140625" customWidth="1"/>
    <col min="4114" max="4114" width="11.28515625" customWidth="1"/>
    <col min="4353" max="4353" width="11.7109375" customWidth="1"/>
    <col min="4354" max="4360" width="10.7109375" customWidth="1"/>
    <col min="4361" max="4361" width="6.140625" customWidth="1"/>
    <col min="4362" max="4362" width="22.85546875" customWidth="1"/>
    <col min="4363" max="4363" width="11.85546875" customWidth="1"/>
    <col min="4364" max="4365" width="10" customWidth="1"/>
    <col min="4366" max="4366" width="10.5703125" customWidth="1"/>
    <col min="4367" max="4367" width="10" customWidth="1"/>
    <col min="4368" max="4368" width="10.85546875" customWidth="1"/>
    <col min="4369" max="4369" width="10.140625" customWidth="1"/>
    <col min="4370" max="4370" width="11.28515625" customWidth="1"/>
    <col min="4609" max="4609" width="11.7109375" customWidth="1"/>
    <col min="4610" max="4616" width="10.7109375" customWidth="1"/>
    <col min="4617" max="4617" width="6.140625" customWidth="1"/>
    <col min="4618" max="4618" width="22.85546875" customWidth="1"/>
    <col min="4619" max="4619" width="11.85546875" customWidth="1"/>
    <col min="4620" max="4621" width="10" customWidth="1"/>
    <col min="4622" max="4622" width="10.5703125" customWidth="1"/>
    <col min="4623" max="4623" width="10" customWidth="1"/>
    <col min="4624" max="4624" width="10.85546875" customWidth="1"/>
    <col min="4625" max="4625" width="10.140625" customWidth="1"/>
    <col min="4626" max="4626" width="11.28515625" customWidth="1"/>
    <col min="4865" max="4865" width="11.7109375" customWidth="1"/>
    <col min="4866" max="4872" width="10.7109375" customWidth="1"/>
    <col min="4873" max="4873" width="6.140625" customWidth="1"/>
    <col min="4874" max="4874" width="22.85546875" customWidth="1"/>
    <col min="4875" max="4875" width="11.85546875" customWidth="1"/>
    <col min="4876" max="4877" width="10" customWidth="1"/>
    <col min="4878" max="4878" width="10.5703125" customWidth="1"/>
    <col min="4879" max="4879" width="10" customWidth="1"/>
    <col min="4880" max="4880" width="10.85546875" customWidth="1"/>
    <col min="4881" max="4881" width="10.140625" customWidth="1"/>
    <col min="4882" max="4882" width="11.28515625" customWidth="1"/>
    <col min="5121" max="5121" width="11.7109375" customWidth="1"/>
    <col min="5122" max="5128" width="10.7109375" customWidth="1"/>
    <col min="5129" max="5129" width="6.140625" customWidth="1"/>
    <col min="5130" max="5130" width="22.85546875" customWidth="1"/>
    <col min="5131" max="5131" width="11.85546875" customWidth="1"/>
    <col min="5132" max="5133" width="10" customWidth="1"/>
    <col min="5134" max="5134" width="10.5703125" customWidth="1"/>
    <col min="5135" max="5135" width="10" customWidth="1"/>
    <col min="5136" max="5136" width="10.85546875" customWidth="1"/>
    <col min="5137" max="5137" width="10.140625" customWidth="1"/>
    <col min="5138" max="5138" width="11.28515625" customWidth="1"/>
    <col min="5377" max="5377" width="11.7109375" customWidth="1"/>
    <col min="5378" max="5384" width="10.7109375" customWidth="1"/>
    <col min="5385" max="5385" width="6.140625" customWidth="1"/>
    <col min="5386" max="5386" width="22.85546875" customWidth="1"/>
    <col min="5387" max="5387" width="11.85546875" customWidth="1"/>
    <col min="5388" max="5389" width="10" customWidth="1"/>
    <col min="5390" max="5390" width="10.5703125" customWidth="1"/>
    <col min="5391" max="5391" width="10" customWidth="1"/>
    <col min="5392" max="5392" width="10.85546875" customWidth="1"/>
    <col min="5393" max="5393" width="10.140625" customWidth="1"/>
    <col min="5394" max="5394" width="11.28515625" customWidth="1"/>
    <col min="5633" max="5633" width="11.7109375" customWidth="1"/>
    <col min="5634" max="5640" width="10.7109375" customWidth="1"/>
    <col min="5641" max="5641" width="6.140625" customWidth="1"/>
    <col min="5642" max="5642" width="22.85546875" customWidth="1"/>
    <col min="5643" max="5643" width="11.85546875" customWidth="1"/>
    <col min="5644" max="5645" width="10" customWidth="1"/>
    <col min="5646" max="5646" width="10.5703125" customWidth="1"/>
    <col min="5647" max="5647" width="10" customWidth="1"/>
    <col min="5648" max="5648" width="10.85546875" customWidth="1"/>
    <col min="5649" max="5649" width="10.140625" customWidth="1"/>
    <col min="5650" max="5650" width="11.28515625" customWidth="1"/>
    <col min="5889" max="5889" width="11.7109375" customWidth="1"/>
    <col min="5890" max="5896" width="10.7109375" customWidth="1"/>
    <col min="5897" max="5897" width="6.140625" customWidth="1"/>
    <col min="5898" max="5898" width="22.85546875" customWidth="1"/>
    <col min="5899" max="5899" width="11.85546875" customWidth="1"/>
    <col min="5900" max="5901" width="10" customWidth="1"/>
    <col min="5902" max="5902" width="10.5703125" customWidth="1"/>
    <col min="5903" max="5903" width="10" customWidth="1"/>
    <col min="5904" max="5904" width="10.85546875" customWidth="1"/>
    <col min="5905" max="5905" width="10.140625" customWidth="1"/>
    <col min="5906" max="5906" width="11.28515625" customWidth="1"/>
    <col min="6145" max="6145" width="11.7109375" customWidth="1"/>
    <col min="6146" max="6152" width="10.7109375" customWidth="1"/>
    <col min="6153" max="6153" width="6.140625" customWidth="1"/>
    <col min="6154" max="6154" width="22.85546875" customWidth="1"/>
    <col min="6155" max="6155" width="11.85546875" customWidth="1"/>
    <col min="6156" max="6157" width="10" customWidth="1"/>
    <col min="6158" max="6158" width="10.5703125" customWidth="1"/>
    <col min="6159" max="6159" width="10" customWidth="1"/>
    <col min="6160" max="6160" width="10.85546875" customWidth="1"/>
    <col min="6161" max="6161" width="10.140625" customWidth="1"/>
    <col min="6162" max="6162" width="11.28515625" customWidth="1"/>
    <col min="6401" max="6401" width="11.7109375" customWidth="1"/>
    <col min="6402" max="6408" width="10.7109375" customWidth="1"/>
    <col min="6409" max="6409" width="6.140625" customWidth="1"/>
    <col min="6410" max="6410" width="22.85546875" customWidth="1"/>
    <col min="6411" max="6411" width="11.85546875" customWidth="1"/>
    <col min="6412" max="6413" width="10" customWidth="1"/>
    <col min="6414" max="6414" width="10.5703125" customWidth="1"/>
    <col min="6415" max="6415" width="10" customWidth="1"/>
    <col min="6416" max="6416" width="10.85546875" customWidth="1"/>
    <col min="6417" max="6417" width="10.140625" customWidth="1"/>
    <col min="6418" max="6418" width="11.28515625" customWidth="1"/>
    <col min="6657" max="6657" width="11.7109375" customWidth="1"/>
    <col min="6658" max="6664" width="10.7109375" customWidth="1"/>
    <col min="6665" max="6665" width="6.140625" customWidth="1"/>
    <col min="6666" max="6666" width="22.85546875" customWidth="1"/>
    <col min="6667" max="6667" width="11.85546875" customWidth="1"/>
    <col min="6668" max="6669" width="10" customWidth="1"/>
    <col min="6670" max="6670" width="10.5703125" customWidth="1"/>
    <col min="6671" max="6671" width="10" customWidth="1"/>
    <col min="6672" max="6672" width="10.85546875" customWidth="1"/>
    <col min="6673" max="6673" width="10.140625" customWidth="1"/>
    <col min="6674" max="6674" width="11.28515625" customWidth="1"/>
    <col min="6913" max="6913" width="11.7109375" customWidth="1"/>
    <col min="6914" max="6920" width="10.7109375" customWidth="1"/>
    <col min="6921" max="6921" width="6.140625" customWidth="1"/>
    <col min="6922" max="6922" width="22.85546875" customWidth="1"/>
    <col min="6923" max="6923" width="11.85546875" customWidth="1"/>
    <col min="6924" max="6925" width="10" customWidth="1"/>
    <col min="6926" max="6926" width="10.5703125" customWidth="1"/>
    <col min="6927" max="6927" width="10" customWidth="1"/>
    <col min="6928" max="6928" width="10.85546875" customWidth="1"/>
    <col min="6929" max="6929" width="10.140625" customWidth="1"/>
    <col min="6930" max="6930" width="11.28515625" customWidth="1"/>
    <col min="7169" max="7169" width="11.7109375" customWidth="1"/>
    <col min="7170" max="7176" width="10.7109375" customWidth="1"/>
    <col min="7177" max="7177" width="6.140625" customWidth="1"/>
    <col min="7178" max="7178" width="22.85546875" customWidth="1"/>
    <col min="7179" max="7179" width="11.85546875" customWidth="1"/>
    <col min="7180" max="7181" width="10" customWidth="1"/>
    <col min="7182" max="7182" width="10.5703125" customWidth="1"/>
    <col min="7183" max="7183" width="10" customWidth="1"/>
    <col min="7184" max="7184" width="10.85546875" customWidth="1"/>
    <col min="7185" max="7185" width="10.140625" customWidth="1"/>
    <col min="7186" max="7186" width="11.28515625" customWidth="1"/>
    <col min="7425" max="7425" width="11.7109375" customWidth="1"/>
    <col min="7426" max="7432" width="10.7109375" customWidth="1"/>
    <col min="7433" max="7433" width="6.140625" customWidth="1"/>
    <col min="7434" max="7434" width="22.85546875" customWidth="1"/>
    <col min="7435" max="7435" width="11.85546875" customWidth="1"/>
    <col min="7436" max="7437" width="10" customWidth="1"/>
    <col min="7438" max="7438" width="10.5703125" customWidth="1"/>
    <col min="7439" max="7439" width="10" customWidth="1"/>
    <col min="7440" max="7440" width="10.85546875" customWidth="1"/>
    <col min="7441" max="7441" width="10.140625" customWidth="1"/>
    <col min="7442" max="7442" width="11.28515625" customWidth="1"/>
    <col min="7681" max="7681" width="11.7109375" customWidth="1"/>
    <col min="7682" max="7688" width="10.7109375" customWidth="1"/>
    <col min="7689" max="7689" width="6.140625" customWidth="1"/>
    <col min="7690" max="7690" width="22.85546875" customWidth="1"/>
    <col min="7691" max="7691" width="11.85546875" customWidth="1"/>
    <col min="7692" max="7693" width="10" customWidth="1"/>
    <col min="7694" max="7694" width="10.5703125" customWidth="1"/>
    <col min="7695" max="7695" width="10" customWidth="1"/>
    <col min="7696" max="7696" width="10.85546875" customWidth="1"/>
    <col min="7697" max="7697" width="10.140625" customWidth="1"/>
    <col min="7698" max="7698" width="11.28515625" customWidth="1"/>
    <col min="7937" max="7937" width="11.7109375" customWidth="1"/>
    <col min="7938" max="7944" width="10.7109375" customWidth="1"/>
    <col min="7945" max="7945" width="6.140625" customWidth="1"/>
    <col min="7946" max="7946" width="22.85546875" customWidth="1"/>
    <col min="7947" max="7947" width="11.85546875" customWidth="1"/>
    <col min="7948" max="7949" width="10" customWidth="1"/>
    <col min="7950" max="7950" width="10.5703125" customWidth="1"/>
    <col min="7951" max="7951" width="10" customWidth="1"/>
    <col min="7952" max="7952" width="10.85546875" customWidth="1"/>
    <col min="7953" max="7953" width="10.140625" customWidth="1"/>
    <col min="7954" max="7954" width="11.28515625" customWidth="1"/>
    <col min="8193" max="8193" width="11.7109375" customWidth="1"/>
    <col min="8194" max="8200" width="10.7109375" customWidth="1"/>
    <col min="8201" max="8201" width="6.140625" customWidth="1"/>
    <col min="8202" max="8202" width="22.85546875" customWidth="1"/>
    <col min="8203" max="8203" width="11.85546875" customWidth="1"/>
    <col min="8204" max="8205" width="10" customWidth="1"/>
    <col min="8206" max="8206" width="10.5703125" customWidth="1"/>
    <col min="8207" max="8207" width="10" customWidth="1"/>
    <col min="8208" max="8208" width="10.85546875" customWidth="1"/>
    <col min="8209" max="8209" width="10.140625" customWidth="1"/>
    <col min="8210" max="8210" width="11.28515625" customWidth="1"/>
    <col min="8449" max="8449" width="11.7109375" customWidth="1"/>
    <col min="8450" max="8456" width="10.7109375" customWidth="1"/>
    <col min="8457" max="8457" width="6.140625" customWidth="1"/>
    <col min="8458" max="8458" width="22.85546875" customWidth="1"/>
    <col min="8459" max="8459" width="11.85546875" customWidth="1"/>
    <col min="8460" max="8461" width="10" customWidth="1"/>
    <col min="8462" max="8462" width="10.5703125" customWidth="1"/>
    <col min="8463" max="8463" width="10" customWidth="1"/>
    <col min="8464" max="8464" width="10.85546875" customWidth="1"/>
    <col min="8465" max="8465" width="10.140625" customWidth="1"/>
    <col min="8466" max="8466" width="11.28515625" customWidth="1"/>
    <col min="8705" max="8705" width="11.7109375" customWidth="1"/>
    <col min="8706" max="8712" width="10.7109375" customWidth="1"/>
    <col min="8713" max="8713" width="6.140625" customWidth="1"/>
    <col min="8714" max="8714" width="22.85546875" customWidth="1"/>
    <col min="8715" max="8715" width="11.85546875" customWidth="1"/>
    <col min="8716" max="8717" width="10" customWidth="1"/>
    <col min="8718" max="8718" width="10.5703125" customWidth="1"/>
    <col min="8719" max="8719" width="10" customWidth="1"/>
    <col min="8720" max="8720" width="10.85546875" customWidth="1"/>
    <col min="8721" max="8721" width="10.140625" customWidth="1"/>
    <col min="8722" max="8722" width="11.28515625" customWidth="1"/>
    <col min="8961" max="8961" width="11.7109375" customWidth="1"/>
    <col min="8962" max="8968" width="10.7109375" customWidth="1"/>
    <col min="8969" max="8969" width="6.140625" customWidth="1"/>
    <col min="8970" max="8970" width="22.85546875" customWidth="1"/>
    <col min="8971" max="8971" width="11.85546875" customWidth="1"/>
    <col min="8972" max="8973" width="10" customWidth="1"/>
    <col min="8974" max="8974" width="10.5703125" customWidth="1"/>
    <col min="8975" max="8975" width="10" customWidth="1"/>
    <col min="8976" max="8976" width="10.85546875" customWidth="1"/>
    <col min="8977" max="8977" width="10.140625" customWidth="1"/>
    <col min="8978" max="8978" width="11.28515625" customWidth="1"/>
    <col min="9217" max="9217" width="11.7109375" customWidth="1"/>
    <col min="9218" max="9224" width="10.7109375" customWidth="1"/>
    <col min="9225" max="9225" width="6.140625" customWidth="1"/>
    <col min="9226" max="9226" width="22.85546875" customWidth="1"/>
    <col min="9227" max="9227" width="11.85546875" customWidth="1"/>
    <col min="9228" max="9229" width="10" customWidth="1"/>
    <col min="9230" max="9230" width="10.5703125" customWidth="1"/>
    <col min="9231" max="9231" width="10" customWidth="1"/>
    <col min="9232" max="9232" width="10.85546875" customWidth="1"/>
    <col min="9233" max="9233" width="10.140625" customWidth="1"/>
    <col min="9234" max="9234" width="11.28515625" customWidth="1"/>
    <col min="9473" max="9473" width="11.7109375" customWidth="1"/>
    <col min="9474" max="9480" width="10.7109375" customWidth="1"/>
    <col min="9481" max="9481" width="6.140625" customWidth="1"/>
    <col min="9482" max="9482" width="22.85546875" customWidth="1"/>
    <col min="9483" max="9483" width="11.85546875" customWidth="1"/>
    <col min="9484" max="9485" width="10" customWidth="1"/>
    <col min="9486" max="9486" width="10.5703125" customWidth="1"/>
    <col min="9487" max="9487" width="10" customWidth="1"/>
    <col min="9488" max="9488" width="10.85546875" customWidth="1"/>
    <col min="9489" max="9489" width="10.140625" customWidth="1"/>
    <col min="9490" max="9490" width="11.28515625" customWidth="1"/>
    <col min="9729" max="9729" width="11.7109375" customWidth="1"/>
    <col min="9730" max="9736" width="10.7109375" customWidth="1"/>
    <col min="9737" max="9737" width="6.140625" customWidth="1"/>
    <col min="9738" max="9738" width="22.85546875" customWidth="1"/>
    <col min="9739" max="9739" width="11.85546875" customWidth="1"/>
    <col min="9740" max="9741" width="10" customWidth="1"/>
    <col min="9742" max="9742" width="10.5703125" customWidth="1"/>
    <col min="9743" max="9743" width="10" customWidth="1"/>
    <col min="9744" max="9744" width="10.85546875" customWidth="1"/>
    <col min="9745" max="9745" width="10.140625" customWidth="1"/>
    <col min="9746" max="9746" width="11.28515625" customWidth="1"/>
    <col min="9985" max="9985" width="11.7109375" customWidth="1"/>
    <col min="9986" max="9992" width="10.7109375" customWidth="1"/>
    <col min="9993" max="9993" width="6.140625" customWidth="1"/>
    <col min="9994" max="9994" width="22.85546875" customWidth="1"/>
    <col min="9995" max="9995" width="11.85546875" customWidth="1"/>
    <col min="9996" max="9997" width="10" customWidth="1"/>
    <col min="9998" max="9998" width="10.5703125" customWidth="1"/>
    <col min="9999" max="9999" width="10" customWidth="1"/>
    <col min="10000" max="10000" width="10.85546875" customWidth="1"/>
    <col min="10001" max="10001" width="10.140625" customWidth="1"/>
    <col min="10002" max="10002" width="11.28515625" customWidth="1"/>
    <col min="10241" max="10241" width="11.7109375" customWidth="1"/>
    <col min="10242" max="10248" width="10.7109375" customWidth="1"/>
    <col min="10249" max="10249" width="6.140625" customWidth="1"/>
    <col min="10250" max="10250" width="22.85546875" customWidth="1"/>
    <col min="10251" max="10251" width="11.85546875" customWidth="1"/>
    <col min="10252" max="10253" width="10" customWidth="1"/>
    <col min="10254" max="10254" width="10.5703125" customWidth="1"/>
    <col min="10255" max="10255" width="10" customWidth="1"/>
    <col min="10256" max="10256" width="10.85546875" customWidth="1"/>
    <col min="10257" max="10257" width="10.140625" customWidth="1"/>
    <col min="10258" max="10258" width="11.28515625" customWidth="1"/>
    <col min="10497" max="10497" width="11.7109375" customWidth="1"/>
    <col min="10498" max="10504" width="10.7109375" customWidth="1"/>
    <col min="10505" max="10505" width="6.140625" customWidth="1"/>
    <col min="10506" max="10506" width="22.85546875" customWidth="1"/>
    <col min="10507" max="10507" width="11.85546875" customWidth="1"/>
    <col min="10508" max="10509" width="10" customWidth="1"/>
    <col min="10510" max="10510" width="10.5703125" customWidth="1"/>
    <col min="10511" max="10511" width="10" customWidth="1"/>
    <col min="10512" max="10512" width="10.85546875" customWidth="1"/>
    <col min="10513" max="10513" width="10.140625" customWidth="1"/>
    <col min="10514" max="10514" width="11.28515625" customWidth="1"/>
    <col min="10753" max="10753" width="11.7109375" customWidth="1"/>
    <col min="10754" max="10760" width="10.7109375" customWidth="1"/>
    <col min="10761" max="10761" width="6.140625" customWidth="1"/>
    <col min="10762" max="10762" width="22.85546875" customWidth="1"/>
    <col min="10763" max="10763" width="11.85546875" customWidth="1"/>
    <col min="10764" max="10765" width="10" customWidth="1"/>
    <col min="10766" max="10766" width="10.5703125" customWidth="1"/>
    <col min="10767" max="10767" width="10" customWidth="1"/>
    <col min="10768" max="10768" width="10.85546875" customWidth="1"/>
    <col min="10769" max="10769" width="10.140625" customWidth="1"/>
    <col min="10770" max="10770" width="11.28515625" customWidth="1"/>
    <col min="11009" max="11009" width="11.7109375" customWidth="1"/>
    <col min="11010" max="11016" width="10.7109375" customWidth="1"/>
    <col min="11017" max="11017" width="6.140625" customWidth="1"/>
    <col min="11018" max="11018" width="22.85546875" customWidth="1"/>
    <col min="11019" max="11019" width="11.85546875" customWidth="1"/>
    <col min="11020" max="11021" width="10" customWidth="1"/>
    <col min="11022" max="11022" width="10.5703125" customWidth="1"/>
    <col min="11023" max="11023" width="10" customWidth="1"/>
    <col min="11024" max="11024" width="10.85546875" customWidth="1"/>
    <col min="11025" max="11025" width="10.140625" customWidth="1"/>
    <col min="11026" max="11026" width="11.28515625" customWidth="1"/>
    <col min="11265" max="11265" width="11.7109375" customWidth="1"/>
    <col min="11266" max="11272" width="10.7109375" customWidth="1"/>
    <col min="11273" max="11273" width="6.140625" customWidth="1"/>
    <col min="11274" max="11274" width="22.85546875" customWidth="1"/>
    <col min="11275" max="11275" width="11.85546875" customWidth="1"/>
    <col min="11276" max="11277" width="10" customWidth="1"/>
    <col min="11278" max="11278" width="10.5703125" customWidth="1"/>
    <col min="11279" max="11279" width="10" customWidth="1"/>
    <col min="11280" max="11280" width="10.85546875" customWidth="1"/>
    <col min="11281" max="11281" width="10.140625" customWidth="1"/>
    <col min="11282" max="11282" width="11.28515625" customWidth="1"/>
    <col min="11521" max="11521" width="11.7109375" customWidth="1"/>
    <col min="11522" max="11528" width="10.7109375" customWidth="1"/>
    <col min="11529" max="11529" width="6.140625" customWidth="1"/>
    <col min="11530" max="11530" width="22.85546875" customWidth="1"/>
    <col min="11531" max="11531" width="11.85546875" customWidth="1"/>
    <col min="11532" max="11533" width="10" customWidth="1"/>
    <col min="11534" max="11534" width="10.5703125" customWidth="1"/>
    <col min="11535" max="11535" width="10" customWidth="1"/>
    <col min="11536" max="11536" width="10.85546875" customWidth="1"/>
    <col min="11537" max="11537" width="10.140625" customWidth="1"/>
    <col min="11538" max="11538" width="11.28515625" customWidth="1"/>
    <col min="11777" max="11777" width="11.7109375" customWidth="1"/>
    <col min="11778" max="11784" width="10.7109375" customWidth="1"/>
    <col min="11785" max="11785" width="6.140625" customWidth="1"/>
    <col min="11786" max="11786" width="22.85546875" customWidth="1"/>
    <col min="11787" max="11787" width="11.85546875" customWidth="1"/>
    <col min="11788" max="11789" width="10" customWidth="1"/>
    <col min="11790" max="11790" width="10.5703125" customWidth="1"/>
    <col min="11791" max="11791" width="10" customWidth="1"/>
    <col min="11792" max="11792" width="10.85546875" customWidth="1"/>
    <col min="11793" max="11793" width="10.140625" customWidth="1"/>
    <col min="11794" max="11794" width="11.28515625" customWidth="1"/>
    <col min="12033" max="12033" width="11.7109375" customWidth="1"/>
    <col min="12034" max="12040" width="10.7109375" customWidth="1"/>
    <col min="12041" max="12041" width="6.140625" customWidth="1"/>
    <col min="12042" max="12042" width="22.85546875" customWidth="1"/>
    <col min="12043" max="12043" width="11.85546875" customWidth="1"/>
    <col min="12044" max="12045" width="10" customWidth="1"/>
    <col min="12046" max="12046" width="10.5703125" customWidth="1"/>
    <col min="12047" max="12047" width="10" customWidth="1"/>
    <col min="12048" max="12048" width="10.85546875" customWidth="1"/>
    <col min="12049" max="12049" width="10.140625" customWidth="1"/>
    <col min="12050" max="12050" width="11.28515625" customWidth="1"/>
    <col min="12289" max="12289" width="11.7109375" customWidth="1"/>
    <col min="12290" max="12296" width="10.7109375" customWidth="1"/>
    <col min="12297" max="12297" width="6.140625" customWidth="1"/>
    <col min="12298" max="12298" width="22.85546875" customWidth="1"/>
    <col min="12299" max="12299" width="11.85546875" customWidth="1"/>
    <col min="12300" max="12301" width="10" customWidth="1"/>
    <col min="12302" max="12302" width="10.5703125" customWidth="1"/>
    <col min="12303" max="12303" width="10" customWidth="1"/>
    <col min="12304" max="12304" width="10.85546875" customWidth="1"/>
    <col min="12305" max="12305" width="10.140625" customWidth="1"/>
    <col min="12306" max="12306" width="11.28515625" customWidth="1"/>
    <col min="12545" max="12545" width="11.7109375" customWidth="1"/>
    <col min="12546" max="12552" width="10.7109375" customWidth="1"/>
    <col min="12553" max="12553" width="6.140625" customWidth="1"/>
    <col min="12554" max="12554" width="22.85546875" customWidth="1"/>
    <col min="12555" max="12555" width="11.85546875" customWidth="1"/>
    <col min="12556" max="12557" width="10" customWidth="1"/>
    <col min="12558" max="12558" width="10.5703125" customWidth="1"/>
    <col min="12559" max="12559" width="10" customWidth="1"/>
    <col min="12560" max="12560" width="10.85546875" customWidth="1"/>
    <col min="12561" max="12561" width="10.140625" customWidth="1"/>
    <col min="12562" max="12562" width="11.28515625" customWidth="1"/>
    <col min="12801" max="12801" width="11.7109375" customWidth="1"/>
    <col min="12802" max="12808" width="10.7109375" customWidth="1"/>
    <col min="12809" max="12809" width="6.140625" customWidth="1"/>
    <col min="12810" max="12810" width="22.85546875" customWidth="1"/>
    <col min="12811" max="12811" width="11.85546875" customWidth="1"/>
    <col min="12812" max="12813" width="10" customWidth="1"/>
    <col min="12814" max="12814" width="10.5703125" customWidth="1"/>
    <col min="12815" max="12815" width="10" customWidth="1"/>
    <col min="12816" max="12816" width="10.85546875" customWidth="1"/>
    <col min="12817" max="12817" width="10.140625" customWidth="1"/>
    <col min="12818" max="12818" width="11.28515625" customWidth="1"/>
    <col min="13057" max="13057" width="11.7109375" customWidth="1"/>
    <col min="13058" max="13064" width="10.7109375" customWidth="1"/>
    <col min="13065" max="13065" width="6.140625" customWidth="1"/>
    <col min="13066" max="13066" width="22.85546875" customWidth="1"/>
    <col min="13067" max="13067" width="11.85546875" customWidth="1"/>
    <col min="13068" max="13069" width="10" customWidth="1"/>
    <col min="13070" max="13070" width="10.5703125" customWidth="1"/>
    <col min="13071" max="13071" width="10" customWidth="1"/>
    <col min="13072" max="13072" width="10.85546875" customWidth="1"/>
    <col min="13073" max="13073" width="10.140625" customWidth="1"/>
    <col min="13074" max="13074" width="11.28515625" customWidth="1"/>
    <col min="13313" max="13313" width="11.7109375" customWidth="1"/>
    <col min="13314" max="13320" width="10.7109375" customWidth="1"/>
    <col min="13321" max="13321" width="6.140625" customWidth="1"/>
    <col min="13322" max="13322" width="22.85546875" customWidth="1"/>
    <col min="13323" max="13323" width="11.85546875" customWidth="1"/>
    <col min="13324" max="13325" width="10" customWidth="1"/>
    <col min="13326" max="13326" width="10.5703125" customWidth="1"/>
    <col min="13327" max="13327" width="10" customWidth="1"/>
    <col min="13328" max="13328" width="10.85546875" customWidth="1"/>
    <col min="13329" max="13329" width="10.140625" customWidth="1"/>
    <col min="13330" max="13330" width="11.28515625" customWidth="1"/>
    <col min="13569" max="13569" width="11.7109375" customWidth="1"/>
    <col min="13570" max="13576" width="10.7109375" customWidth="1"/>
    <col min="13577" max="13577" width="6.140625" customWidth="1"/>
    <col min="13578" max="13578" width="22.85546875" customWidth="1"/>
    <col min="13579" max="13579" width="11.85546875" customWidth="1"/>
    <col min="13580" max="13581" width="10" customWidth="1"/>
    <col min="13582" max="13582" width="10.5703125" customWidth="1"/>
    <col min="13583" max="13583" width="10" customWidth="1"/>
    <col min="13584" max="13584" width="10.85546875" customWidth="1"/>
    <col min="13585" max="13585" width="10.140625" customWidth="1"/>
    <col min="13586" max="13586" width="11.28515625" customWidth="1"/>
    <col min="13825" max="13825" width="11.7109375" customWidth="1"/>
    <col min="13826" max="13832" width="10.7109375" customWidth="1"/>
    <col min="13833" max="13833" width="6.140625" customWidth="1"/>
    <col min="13834" max="13834" width="22.85546875" customWidth="1"/>
    <col min="13835" max="13835" width="11.85546875" customWidth="1"/>
    <col min="13836" max="13837" width="10" customWidth="1"/>
    <col min="13838" max="13838" width="10.5703125" customWidth="1"/>
    <col min="13839" max="13839" width="10" customWidth="1"/>
    <col min="13840" max="13840" width="10.85546875" customWidth="1"/>
    <col min="13841" max="13841" width="10.140625" customWidth="1"/>
    <col min="13842" max="13842" width="11.28515625" customWidth="1"/>
    <col min="14081" max="14081" width="11.7109375" customWidth="1"/>
    <col min="14082" max="14088" width="10.7109375" customWidth="1"/>
    <col min="14089" max="14089" width="6.140625" customWidth="1"/>
    <col min="14090" max="14090" width="22.85546875" customWidth="1"/>
    <col min="14091" max="14091" width="11.85546875" customWidth="1"/>
    <col min="14092" max="14093" width="10" customWidth="1"/>
    <col min="14094" max="14094" width="10.5703125" customWidth="1"/>
    <col min="14095" max="14095" width="10" customWidth="1"/>
    <col min="14096" max="14096" width="10.85546875" customWidth="1"/>
    <col min="14097" max="14097" width="10.140625" customWidth="1"/>
    <col min="14098" max="14098" width="11.28515625" customWidth="1"/>
    <col min="14337" max="14337" width="11.7109375" customWidth="1"/>
    <col min="14338" max="14344" width="10.7109375" customWidth="1"/>
    <col min="14345" max="14345" width="6.140625" customWidth="1"/>
    <col min="14346" max="14346" width="22.85546875" customWidth="1"/>
    <col min="14347" max="14347" width="11.85546875" customWidth="1"/>
    <col min="14348" max="14349" width="10" customWidth="1"/>
    <col min="14350" max="14350" width="10.5703125" customWidth="1"/>
    <col min="14351" max="14351" width="10" customWidth="1"/>
    <col min="14352" max="14352" width="10.85546875" customWidth="1"/>
    <col min="14353" max="14353" width="10.140625" customWidth="1"/>
    <col min="14354" max="14354" width="11.28515625" customWidth="1"/>
    <col min="14593" max="14593" width="11.7109375" customWidth="1"/>
    <col min="14594" max="14600" width="10.7109375" customWidth="1"/>
    <col min="14601" max="14601" width="6.140625" customWidth="1"/>
    <col min="14602" max="14602" width="22.85546875" customWidth="1"/>
    <col min="14603" max="14603" width="11.85546875" customWidth="1"/>
    <col min="14604" max="14605" width="10" customWidth="1"/>
    <col min="14606" max="14606" width="10.5703125" customWidth="1"/>
    <col min="14607" max="14607" width="10" customWidth="1"/>
    <col min="14608" max="14608" width="10.85546875" customWidth="1"/>
    <col min="14609" max="14609" width="10.140625" customWidth="1"/>
    <col min="14610" max="14610" width="11.28515625" customWidth="1"/>
    <col min="14849" max="14849" width="11.7109375" customWidth="1"/>
    <col min="14850" max="14856" width="10.7109375" customWidth="1"/>
    <col min="14857" max="14857" width="6.140625" customWidth="1"/>
    <col min="14858" max="14858" width="22.85546875" customWidth="1"/>
    <col min="14859" max="14859" width="11.85546875" customWidth="1"/>
    <col min="14860" max="14861" width="10" customWidth="1"/>
    <col min="14862" max="14862" width="10.5703125" customWidth="1"/>
    <col min="14863" max="14863" width="10" customWidth="1"/>
    <col min="14864" max="14864" width="10.85546875" customWidth="1"/>
    <col min="14865" max="14865" width="10.140625" customWidth="1"/>
    <col min="14866" max="14866" width="11.28515625" customWidth="1"/>
    <col min="15105" max="15105" width="11.7109375" customWidth="1"/>
    <col min="15106" max="15112" width="10.7109375" customWidth="1"/>
    <col min="15113" max="15113" width="6.140625" customWidth="1"/>
    <col min="15114" max="15114" width="22.85546875" customWidth="1"/>
    <col min="15115" max="15115" width="11.85546875" customWidth="1"/>
    <col min="15116" max="15117" width="10" customWidth="1"/>
    <col min="15118" max="15118" width="10.5703125" customWidth="1"/>
    <col min="15119" max="15119" width="10" customWidth="1"/>
    <col min="15120" max="15120" width="10.85546875" customWidth="1"/>
    <col min="15121" max="15121" width="10.140625" customWidth="1"/>
    <col min="15122" max="15122" width="11.28515625" customWidth="1"/>
    <col min="15361" max="15361" width="11.7109375" customWidth="1"/>
    <col min="15362" max="15368" width="10.7109375" customWidth="1"/>
    <col min="15369" max="15369" width="6.140625" customWidth="1"/>
    <col min="15370" max="15370" width="22.85546875" customWidth="1"/>
    <col min="15371" max="15371" width="11.85546875" customWidth="1"/>
    <col min="15372" max="15373" width="10" customWidth="1"/>
    <col min="15374" max="15374" width="10.5703125" customWidth="1"/>
    <col min="15375" max="15375" width="10" customWidth="1"/>
    <col min="15376" max="15376" width="10.85546875" customWidth="1"/>
    <col min="15377" max="15377" width="10.140625" customWidth="1"/>
    <col min="15378" max="15378" width="11.28515625" customWidth="1"/>
    <col min="15617" max="15617" width="11.7109375" customWidth="1"/>
    <col min="15618" max="15624" width="10.7109375" customWidth="1"/>
    <col min="15625" max="15625" width="6.140625" customWidth="1"/>
    <col min="15626" max="15626" width="22.85546875" customWidth="1"/>
    <col min="15627" max="15627" width="11.85546875" customWidth="1"/>
    <col min="15628" max="15629" width="10" customWidth="1"/>
    <col min="15630" max="15630" width="10.5703125" customWidth="1"/>
    <col min="15631" max="15631" width="10" customWidth="1"/>
    <col min="15632" max="15632" width="10.85546875" customWidth="1"/>
    <col min="15633" max="15633" width="10.140625" customWidth="1"/>
    <col min="15634" max="15634" width="11.28515625" customWidth="1"/>
    <col min="15873" max="15873" width="11.7109375" customWidth="1"/>
    <col min="15874" max="15880" width="10.7109375" customWidth="1"/>
    <col min="15881" max="15881" width="6.140625" customWidth="1"/>
    <col min="15882" max="15882" width="22.85546875" customWidth="1"/>
    <col min="15883" max="15883" width="11.85546875" customWidth="1"/>
    <col min="15884" max="15885" width="10" customWidth="1"/>
    <col min="15886" max="15886" width="10.5703125" customWidth="1"/>
    <col min="15887" max="15887" width="10" customWidth="1"/>
    <col min="15888" max="15888" width="10.85546875" customWidth="1"/>
    <col min="15889" max="15889" width="10.140625" customWidth="1"/>
    <col min="15890" max="15890" width="11.28515625" customWidth="1"/>
    <col min="16129" max="16129" width="11.7109375" customWidth="1"/>
    <col min="16130" max="16136" width="10.7109375" customWidth="1"/>
    <col min="16137" max="16137" width="6.140625" customWidth="1"/>
    <col min="16138" max="16138" width="22.85546875" customWidth="1"/>
    <col min="16139" max="16139" width="11.85546875" customWidth="1"/>
    <col min="16140" max="16141" width="10" customWidth="1"/>
    <col min="16142" max="16142" width="10.5703125" customWidth="1"/>
    <col min="16143" max="16143" width="10" customWidth="1"/>
    <col min="16144" max="16144" width="10.85546875" customWidth="1"/>
    <col min="16145" max="16145" width="10.140625" customWidth="1"/>
    <col min="16146" max="16146" width="11.28515625" customWidth="1"/>
  </cols>
  <sheetData>
    <row r="1" spans="1:19">
      <c r="A1" s="22" t="s">
        <v>196</v>
      </c>
    </row>
    <row r="3" spans="1:19" ht="45">
      <c r="A3" s="23" t="s">
        <v>5</v>
      </c>
      <c r="B3" s="23" t="s">
        <v>6</v>
      </c>
      <c r="C3" s="23" t="s">
        <v>7</v>
      </c>
      <c r="D3" s="23" t="s">
        <v>8</v>
      </c>
      <c r="E3" s="23" t="s">
        <v>109</v>
      </c>
      <c r="F3" s="23" t="s">
        <v>122</v>
      </c>
      <c r="G3" s="23" t="s">
        <v>92</v>
      </c>
      <c r="H3" s="87" t="s">
        <v>104</v>
      </c>
      <c r="I3" s="88" t="s">
        <v>120</v>
      </c>
      <c r="J3" s="88" t="s">
        <v>121</v>
      </c>
      <c r="K3" s="23" t="s">
        <v>5</v>
      </c>
      <c r="L3" s="23" t="s">
        <v>6</v>
      </c>
      <c r="M3" s="23" t="s">
        <v>7</v>
      </c>
      <c r="N3" s="23" t="s">
        <v>8</v>
      </c>
      <c r="O3" s="23" t="s">
        <v>109</v>
      </c>
      <c r="P3" s="23" t="s">
        <v>122</v>
      </c>
      <c r="Q3" s="23" t="s">
        <v>92</v>
      </c>
      <c r="R3" s="87" t="s">
        <v>104</v>
      </c>
    </row>
    <row r="4" spans="1:19">
      <c r="A4" s="23" t="s">
        <v>9</v>
      </c>
      <c r="B4" s="23" t="s">
        <v>10</v>
      </c>
      <c r="C4" s="23" t="s">
        <v>11</v>
      </c>
      <c r="D4" s="23" t="s">
        <v>12</v>
      </c>
      <c r="E4" s="23" t="s">
        <v>13</v>
      </c>
      <c r="F4" s="23" t="s">
        <v>14</v>
      </c>
      <c r="G4" s="23" t="s">
        <v>93</v>
      </c>
      <c r="H4" s="87"/>
      <c r="I4" s="88"/>
      <c r="J4" s="88"/>
      <c r="K4" s="23" t="s">
        <v>9</v>
      </c>
      <c r="L4" s="23" t="s">
        <v>10</v>
      </c>
      <c r="M4" s="23" t="s">
        <v>11</v>
      </c>
      <c r="N4" s="23" t="s">
        <v>12</v>
      </c>
      <c r="O4" s="23" t="s">
        <v>13</v>
      </c>
      <c r="P4" s="23" t="s">
        <v>14</v>
      </c>
      <c r="Q4" s="23" t="s">
        <v>93</v>
      </c>
      <c r="R4" s="87"/>
    </row>
    <row r="5" spans="1:19">
      <c r="A5" s="91" t="s">
        <v>91</v>
      </c>
      <c r="B5" s="91"/>
      <c r="C5" s="91"/>
      <c r="D5" s="91"/>
      <c r="E5" s="91"/>
      <c r="F5" s="91"/>
      <c r="G5" s="91"/>
      <c r="H5" s="91"/>
      <c r="I5" s="91"/>
      <c r="J5" s="91"/>
      <c r="K5" s="91"/>
      <c r="L5" s="91"/>
      <c r="M5" s="91"/>
      <c r="N5" s="91"/>
      <c r="O5" s="91"/>
      <c r="P5" s="91"/>
      <c r="Q5" s="91"/>
      <c r="R5" s="91"/>
    </row>
    <row r="6" spans="1:19">
      <c r="A6" s="86" t="s">
        <v>2</v>
      </c>
      <c r="B6" s="86"/>
      <c r="C6" s="86"/>
      <c r="D6" s="86"/>
      <c r="E6" s="86"/>
      <c r="F6" s="86"/>
      <c r="G6" s="86"/>
      <c r="H6" s="86"/>
      <c r="I6" s="86"/>
      <c r="J6" s="84" t="s">
        <v>16</v>
      </c>
      <c r="K6" s="84"/>
      <c r="L6" s="84"/>
      <c r="M6" s="84"/>
      <c r="N6" s="84"/>
      <c r="O6" s="84"/>
      <c r="P6" s="84"/>
      <c r="Q6" s="84"/>
      <c r="R6" s="84"/>
    </row>
    <row r="7" spans="1:19">
      <c r="A7" s="24"/>
      <c r="B7" s="24"/>
      <c r="C7" s="24"/>
      <c r="D7" s="24"/>
      <c r="E7" s="24"/>
      <c r="F7" s="24"/>
      <c r="G7" s="24"/>
      <c r="H7" s="24"/>
      <c r="I7" s="25" t="s">
        <v>28</v>
      </c>
      <c r="J7" s="26" t="s">
        <v>85</v>
      </c>
      <c r="K7" s="24">
        <f>K27</f>
        <v>132503088.09999999</v>
      </c>
      <c r="L7" s="24">
        <f>L27</f>
        <v>6580770.5999999996</v>
      </c>
      <c r="M7" s="24">
        <f>M27</f>
        <v>10852953.199999999</v>
      </c>
      <c r="N7" s="24">
        <f>N27</f>
        <v>20642670.5</v>
      </c>
      <c r="O7" s="24">
        <f>O27</f>
        <v>347176.5</v>
      </c>
      <c r="P7" s="24">
        <f>SUM(K7:O7)</f>
        <v>170926658.89999998</v>
      </c>
      <c r="Q7" s="24"/>
      <c r="R7" s="24">
        <f>P7+Q7</f>
        <v>170926658.89999998</v>
      </c>
      <c r="S7" s="21"/>
    </row>
    <row r="8" spans="1:19">
      <c r="A8" s="24">
        <f>A28</f>
        <v>55953128.899999999</v>
      </c>
      <c r="B8" s="24">
        <f>B28</f>
        <v>3409134.9</v>
      </c>
      <c r="C8" s="24">
        <f>C28</f>
        <v>6241310.5999999996</v>
      </c>
      <c r="D8" s="24">
        <f>D28</f>
        <v>8713718.1999999993</v>
      </c>
      <c r="E8" s="24">
        <f>E28</f>
        <v>241850.8</v>
      </c>
      <c r="F8" s="24">
        <f t="shared" ref="F8:F13" si="0">SUM(A8:E8)</f>
        <v>74559143.399999991</v>
      </c>
      <c r="G8" s="24"/>
      <c r="H8" s="24">
        <f t="shared" ref="H8:H16" si="1">F8+G8</f>
        <v>74559143.399999991</v>
      </c>
      <c r="I8" s="25" t="s">
        <v>29</v>
      </c>
      <c r="J8" s="26" t="s">
        <v>3</v>
      </c>
      <c r="K8" s="24"/>
      <c r="L8" s="24"/>
      <c r="M8" s="24"/>
      <c r="N8" s="24"/>
      <c r="O8" s="24"/>
      <c r="P8" s="24"/>
      <c r="Q8" s="24"/>
      <c r="R8" s="24"/>
      <c r="S8" s="21"/>
    </row>
    <row r="9" spans="1:19" ht="23.25">
      <c r="A9" s="24"/>
      <c r="B9" s="24"/>
      <c r="C9" s="24">
        <f>C10+C11</f>
        <v>10894621.699999999</v>
      </c>
      <c r="D9" s="24">
        <f>D10+D11</f>
        <v>50951517.700000003</v>
      </c>
      <c r="E9" s="24">
        <f>E10+E11</f>
        <v>347176.5</v>
      </c>
      <c r="F9" s="24">
        <f t="shared" si="0"/>
        <v>62193315.900000006</v>
      </c>
      <c r="G9" s="24"/>
      <c r="H9" s="24">
        <f t="shared" si="1"/>
        <v>62193315.900000006</v>
      </c>
      <c r="I9" s="25" t="s">
        <v>64</v>
      </c>
      <c r="J9" s="26" t="s">
        <v>67</v>
      </c>
      <c r="K9" s="24"/>
      <c r="L9" s="24"/>
      <c r="M9" s="24"/>
      <c r="N9" s="24"/>
      <c r="O9" s="24"/>
      <c r="P9" s="24"/>
      <c r="Q9" s="24"/>
      <c r="R9" s="24"/>
    </row>
    <row r="10" spans="1:19" ht="25.5" customHeight="1">
      <c r="A10" s="24"/>
      <c r="B10" s="24"/>
      <c r="C10" s="24">
        <v>5577038.2999999998</v>
      </c>
      <c r="D10" s="24">
        <v>50951517.700000003</v>
      </c>
      <c r="E10" s="24">
        <v>347176.5</v>
      </c>
      <c r="F10" s="24">
        <f t="shared" si="0"/>
        <v>56875732.5</v>
      </c>
      <c r="G10" s="24"/>
      <c r="H10" s="24">
        <f t="shared" si="1"/>
        <v>56875732.5</v>
      </c>
      <c r="I10" s="25"/>
      <c r="J10" s="26" t="s">
        <v>97</v>
      </c>
      <c r="K10" s="24"/>
      <c r="L10" s="24"/>
      <c r="M10" s="24"/>
      <c r="N10" s="24"/>
      <c r="O10" s="24"/>
      <c r="P10" s="24"/>
      <c r="Q10" s="24"/>
      <c r="R10" s="24"/>
    </row>
    <row r="11" spans="1:19" ht="23.25">
      <c r="A11" s="24"/>
      <c r="B11" s="24"/>
      <c r="C11" s="24">
        <v>5317583.4000000004</v>
      </c>
      <c r="D11" s="24"/>
      <c r="E11" s="24"/>
      <c r="F11" s="24">
        <f t="shared" si="0"/>
        <v>5317583.4000000004</v>
      </c>
      <c r="G11" s="24"/>
      <c r="H11" s="24">
        <f t="shared" si="1"/>
        <v>5317583.4000000004</v>
      </c>
      <c r="I11" s="25"/>
      <c r="J11" s="26" t="s">
        <v>98</v>
      </c>
      <c r="K11" s="24"/>
      <c r="L11" s="24"/>
      <c r="M11" s="24"/>
      <c r="N11" s="24"/>
      <c r="O11" s="24"/>
      <c r="P11" s="24"/>
      <c r="Q11" s="24"/>
      <c r="R11" s="24"/>
    </row>
    <row r="12" spans="1:19" ht="23.25">
      <c r="A12" s="24">
        <f>A81</f>
        <v>17910871</v>
      </c>
      <c r="B12" s="24">
        <f>B81</f>
        <v>231449</v>
      </c>
      <c r="C12" s="24">
        <f>C81</f>
        <v>2615533.6</v>
      </c>
      <c r="D12" s="24">
        <f>D81</f>
        <v>2118945.2999999998</v>
      </c>
      <c r="E12" s="24">
        <f>E81</f>
        <v>82009.5</v>
      </c>
      <c r="F12" s="24">
        <f t="shared" si="0"/>
        <v>22958808.400000002</v>
      </c>
      <c r="G12" s="24"/>
      <c r="H12" s="24">
        <f t="shared" si="1"/>
        <v>22958808.400000002</v>
      </c>
      <c r="I12" s="25" t="s">
        <v>71</v>
      </c>
      <c r="J12" s="26" t="s">
        <v>74</v>
      </c>
      <c r="K12" s="24"/>
      <c r="L12" s="24"/>
      <c r="M12" s="24"/>
      <c r="N12" s="24"/>
      <c r="O12" s="24"/>
      <c r="P12" s="24"/>
      <c r="Q12" s="24"/>
      <c r="R12" s="24"/>
    </row>
    <row r="13" spans="1:19" ht="34.5">
      <c r="A13" s="24">
        <f>A83</f>
        <v>2964528.6</v>
      </c>
      <c r="B13" s="24">
        <f>B83</f>
        <v>0</v>
      </c>
      <c r="C13" s="24">
        <f>C83</f>
        <v>-6955</v>
      </c>
      <c r="D13" s="24">
        <f>D83</f>
        <v>0</v>
      </c>
      <c r="E13" s="24">
        <f>E83</f>
        <v>0</v>
      </c>
      <c r="F13" s="24">
        <f t="shared" si="0"/>
        <v>2957573.6</v>
      </c>
      <c r="G13" s="24"/>
      <c r="H13" s="24">
        <f t="shared" si="1"/>
        <v>2957573.6</v>
      </c>
      <c r="I13" s="27" t="s">
        <v>72</v>
      </c>
      <c r="J13" s="26" t="s">
        <v>75</v>
      </c>
      <c r="K13" s="24"/>
      <c r="L13" s="24"/>
      <c r="M13" s="24"/>
      <c r="N13" s="24"/>
      <c r="O13" s="24"/>
      <c r="P13" s="24"/>
      <c r="Q13" s="24"/>
      <c r="R13" s="24"/>
    </row>
    <row r="14" spans="1:19">
      <c r="A14" s="24"/>
      <c r="B14" s="24"/>
      <c r="C14" s="24"/>
      <c r="D14" s="24"/>
      <c r="E14" s="24"/>
      <c r="F14" s="24"/>
      <c r="G14" s="24">
        <f>SUM(G15:G16)</f>
        <v>43134297.5</v>
      </c>
      <c r="H14" s="24">
        <f t="shared" si="1"/>
        <v>43134297.5</v>
      </c>
      <c r="I14" s="25" t="s">
        <v>82</v>
      </c>
      <c r="J14" s="26" t="s">
        <v>89</v>
      </c>
      <c r="K14" s="24"/>
      <c r="L14" s="24"/>
      <c r="M14" s="24"/>
      <c r="N14" s="24"/>
      <c r="O14" s="24"/>
      <c r="P14" s="24"/>
      <c r="Q14" s="24"/>
      <c r="R14" s="24"/>
    </row>
    <row r="15" spans="1:19">
      <c r="A15" s="24"/>
      <c r="B15" s="24"/>
      <c r="C15" s="24"/>
      <c r="D15" s="24"/>
      <c r="E15" s="24"/>
      <c r="F15" s="24"/>
      <c r="G15" s="24">
        <v>39401330.700000003</v>
      </c>
      <c r="H15" s="24">
        <f t="shared" si="1"/>
        <v>39401330.700000003</v>
      </c>
      <c r="I15" s="25" t="s">
        <v>83</v>
      </c>
      <c r="J15" s="26" t="s">
        <v>107</v>
      </c>
      <c r="K15" s="24"/>
      <c r="L15" s="24"/>
      <c r="M15" s="24"/>
      <c r="N15" s="24"/>
      <c r="O15" s="24"/>
      <c r="P15" s="24"/>
      <c r="Q15" s="24"/>
      <c r="R15" s="24"/>
    </row>
    <row r="16" spans="1:19">
      <c r="A16" s="24"/>
      <c r="B16" s="24"/>
      <c r="C16" s="24"/>
      <c r="D16" s="24"/>
      <c r="E16" s="24"/>
      <c r="F16" s="24"/>
      <c r="G16" s="24">
        <v>3732966.8</v>
      </c>
      <c r="H16" s="24">
        <f t="shared" si="1"/>
        <v>3732966.8</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27773158.299999997</v>
      </c>
      <c r="R17" s="24">
        <f>P17+Q17</f>
        <v>27773158.299999997</v>
      </c>
    </row>
    <row r="18" spans="1:18">
      <c r="A18" s="24"/>
      <c r="B18" s="24"/>
      <c r="C18" s="24"/>
      <c r="D18" s="24"/>
      <c r="E18" s="24"/>
      <c r="F18" s="24"/>
      <c r="G18" s="24"/>
      <c r="H18" s="24"/>
      <c r="I18" s="25" t="s">
        <v>80</v>
      </c>
      <c r="J18" s="26" t="s">
        <v>105</v>
      </c>
      <c r="K18" s="24"/>
      <c r="L18" s="24"/>
      <c r="M18" s="24"/>
      <c r="N18" s="24"/>
      <c r="O18" s="24"/>
      <c r="P18" s="24"/>
      <c r="Q18" s="24">
        <v>23381972.899999999</v>
      </c>
      <c r="R18" s="24">
        <f>P18+Q18</f>
        <v>23381972.899999999</v>
      </c>
    </row>
    <row r="19" spans="1:18">
      <c r="A19" s="24"/>
      <c r="B19" s="24"/>
      <c r="C19" s="24"/>
      <c r="D19" s="24"/>
      <c r="E19" s="24"/>
      <c r="F19" s="24"/>
      <c r="G19" s="24"/>
      <c r="H19" s="24"/>
      <c r="I19" s="25" t="s">
        <v>81</v>
      </c>
      <c r="J19" s="26" t="s">
        <v>106</v>
      </c>
      <c r="K19" s="24"/>
      <c r="L19" s="24"/>
      <c r="M19" s="24"/>
      <c r="N19" s="24"/>
      <c r="O19" s="24"/>
      <c r="P19" s="24"/>
      <c r="Q19" s="24">
        <v>4391185.4000000004</v>
      </c>
      <c r="R19" s="24">
        <f>P19+Q19</f>
        <v>4391185.4000000004</v>
      </c>
    </row>
    <row r="20" spans="1:18">
      <c r="A20" s="24"/>
      <c r="B20" s="24"/>
      <c r="C20" s="24"/>
      <c r="D20" s="24"/>
      <c r="E20" s="24"/>
      <c r="F20" s="24"/>
      <c r="G20" s="24"/>
      <c r="H20" s="24"/>
      <c r="I20" s="25" t="s">
        <v>77</v>
      </c>
      <c r="J20" s="26" t="s">
        <v>86</v>
      </c>
      <c r="K20" s="24"/>
      <c r="L20" s="24"/>
      <c r="M20" s="24"/>
      <c r="N20" s="24"/>
      <c r="O20" s="24"/>
      <c r="P20" s="24">
        <v>7779408.5</v>
      </c>
      <c r="Q20" s="24"/>
      <c r="R20" s="24">
        <f>P20+Q20</f>
        <v>7779408.5</v>
      </c>
    </row>
    <row r="21" spans="1:18">
      <c r="A21" s="24"/>
      <c r="B21" s="24"/>
      <c r="C21" s="24"/>
      <c r="D21" s="24"/>
      <c r="E21" s="24"/>
      <c r="F21" s="24"/>
      <c r="G21" s="24"/>
      <c r="H21" s="24"/>
      <c r="I21" s="25" t="s">
        <v>78</v>
      </c>
      <c r="J21" s="26" t="s">
        <v>87</v>
      </c>
      <c r="K21" s="24"/>
      <c r="L21" s="24"/>
      <c r="M21" s="24"/>
      <c r="N21" s="24"/>
      <c r="O21" s="24"/>
      <c r="P21" s="24">
        <v>381405.8</v>
      </c>
      <c r="Q21" s="24"/>
      <c r="R21" s="24">
        <f>P21+Q21</f>
        <v>381405.8</v>
      </c>
    </row>
    <row r="22" spans="1:18">
      <c r="A22" s="24"/>
      <c r="B22" s="24"/>
      <c r="C22" s="24"/>
      <c r="D22" s="24"/>
      <c r="E22" s="24"/>
      <c r="F22" s="24">
        <f>R7+R20-R21+R17-H8-H9-H12-H13-H14</f>
        <v>294681.09999997169</v>
      </c>
      <c r="G22" s="24"/>
      <c r="H22" s="24">
        <f>F22</f>
        <v>294681.09999997169</v>
      </c>
      <c r="I22" s="44"/>
      <c r="J22" s="26" t="s">
        <v>90</v>
      </c>
      <c r="K22" s="24"/>
      <c r="L22" s="24"/>
      <c r="M22" s="24"/>
      <c r="N22" s="24"/>
      <c r="O22" s="24"/>
      <c r="P22" s="24"/>
      <c r="Q22" s="24"/>
      <c r="R22" s="24"/>
    </row>
    <row r="23" spans="1:18">
      <c r="A23" s="24"/>
      <c r="B23" s="24"/>
      <c r="C23" s="24"/>
      <c r="D23" s="24"/>
      <c r="E23" s="24"/>
      <c r="F23" s="30">
        <f>R7-H8+R20-R21</f>
        <v>103765518.19999999</v>
      </c>
      <c r="G23" s="30"/>
      <c r="H23" s="30">
        <f>F23</f>
        <v>103765518.19999999</v>
      </c>
      <c r="I23" s="44"/>
      <c r="J23" s="31" t="s">
        <v>129</v>
      </c>
      <c r="K23" s="24"/>
      <c r="L23" s="24"/>
      <c r="M23" s="24"/>
      <c r="N23" s="24"/>
      <c r="O23" s="24"/>
      <c r="P23" s="24"/>
      <c r="Q23" s="24"/>
      <c r="R23" s="24"/>
    </row>
    <row r="24" spans="1:18">
      <c r="A24" s="24"/>
      <c r="B24" s="24"/>
      <c r="C24" s="24"/>
      <c r="D24" s="24"/>
      <c r="E24" s="24"/>
      <c r="F24" s="30">
        <f>F23-H82</f>
        <v>92672733.399999991</v>
      </c>
      <c r="G24" s="30"/>
      <c r="H24" s="30">
        <f>F24</f>
        <v>92672733.399999991</v>
      </c>
      <c r="I24" s="44"/>
      <c r="J24" s="31" t="s">
        <v>130</v>
      </c>
      <c r="K24" s="24"/>
      <c r="L24" s="24"/>
      <c r="M24" s="24"/>
      <c r="N24" s="24"/>
      <c r="O24" s="24"/>
      <c r="P24" s="24"/>
      <c r="Q24" s="24"/>
      <c r="R24" s="24"/>
    </row>
    <row r="25" spans="1:18">
      <c r="A25" s="91" t="s">
        <v>0</v>
      </c>
      <c r="B25" s="91"/>
      <c r="C25" s="91"/>
      <c r="D25" s="91"/>
      <c r="E25" s="91"/>
      <c r="F25" s="91"/>
      <c r="G25" s="91"/>
      <c r="H25" s="91"/>
      <c r="I25" s="91"/>
      <c r="J25" s="91"/>
      <c r="K25" s="91"/>
      <c r="L25" s="91"/>
      <c r="M25" s="91"/>
      <c r="N25" s="91"/>
      <c r="O25" s="91"/>
      <c r="P25" s="91"/>
      <c r="Q25" s="91"/>
      <c r="R25" s="91"/>
    </row>
    <row r="26" spans="1:18">
      <c r="A26" s="83" t="s">
        <v>2</v>
      </c>
      <c r="B26" s="83"/>
      <c r="C26" s="83"/>
      <c r="D26" s="83"/>
      <c r="E26" s="83"/>
      <c r="F26" s="83"/>
      <c r="G26" s="83"/>
      <c r="H26" s="83"/>
      <c r="I26" s="83"/>
      <c r="J26" s="84" t="s">
        <v>16</v>
      </c>
      <c r="K26" s="84"/>
      <c r="L26" s="84"/>
      <c r="M26" s="84"/>
      <c r="N26" s="84"/>
      <c r="O26" s="84"/>
      <c r="P26" s="84"/>
      <c r="Q26" s="84"/>
      <c r="R26" s="84"/>
    </row>
    <row r="27" spans="1:18">
      <c r="I27" s="28" t="s">
        <v>28</v>
      </c>
      <c r="J27" s="32" t="s">
        <v>1</v>
      </c>
      <c r="K27" s="24">
        <v>132503088.09999999</v>
      </c>
      <c r="L27" s="24">
        <v>6580770.5999999996</v>
      </c>
      <c r="M27" s="24">
        <v>10852953.199999999</v>
      </c>
      <c r="N27" s="24">
        <v>20642670.5</v>
      </c>
      <c r="O27" s="24">
        <v>347176.5</v>
      </c>
      <c r="P27" s="24">
        <f>SUM(K27:O27)</f>
        <v>170926658.89999998</v>
      </c>
      <c r="R27" s="24">
        <f>P27+Q27</f>
        <v>170926658.89999998</v>
      </c>
    </row>
    <row r="28" spans="1:18">
      <c r="A28" s="24">
        <v>55953128.899999999</v>
      </c>
      <c r="B28" s="24">
        <v>3409134.9</v>
      </c>
      <c r="C28" s="24">
        <v>6241310.5999999996</v>
      </c>
      <c r="D28" s="24">
        <v>8713718.1999999993</v>
      </c>
      <c r="E28" s="24">
        <v>241850.8</v>
      </c>
      <c r="F28" s="24">
        <f>SUM(A28:E28)</f>
        <v>74559143.399999991</v>
      </c>
      <c r="G28" s="24"/>
      <c r="H28" s="24">
        <f>F28+G28</f>
        <v>74559143.399999991</v>
      </c>
      <c r="I28" s="28" t="s">
        <v>29</v>
      </c>
      <c r="J28" s="32" t="s">
        <v>3</v>
      </c>
    </row>
    <row r="29" spans="1:18" ht="22.5">
      <c r="A29" s="30">
        <f>K27-A28</f>
        <v>76549959.199999988</v>
      </c>
      <c r="B29" s="30">
        <f>L27-B28</f>
        <v>3171635.6999999997</v>
      </c>
      <c r="C29" s="30">
        <f>M27-C28</f>
        <v>4611642.5999999996</v>
      </c>
      <c r="D29" s="30">
        <f>N27-D28</f>
        <v>11928952.300000001</v>
      </c>
      <c r="E29" s="30">
        <f>O27-E28</f>
        <v>105325.70000000001</v>
      </c>
      <c r="F29" s="30">
        <f>SUM(A29:E29)</f>
        <v>96367515.499999985</v>
      </c>
      <c r="H29" s="30">
        <f>F29+G29</f>
        <v>96367515.499999985</v>
      </c>
      <c r="I29" s="33" t="s">
        <v>20</v>
      </c>
      <c r="J29" s="34" t="s">
        <v>4</v>
      </c>
    </row>
    <row r="30" spans="1:18">
      <c r="A30" s="30">
        <f>A29-A82</f>
        <v>67372874.099999994</v>
      </c>
      <c r="B30" s="30">
        <f>B29-B82</f>
        <v>3050922.5999999996</v>
      </c>
      <c r="C30" s="30">
        <f>C29-C82</f>
        <v>3918025.5999999996</v>
      </c>
      <c r="D30" s="30">
        <f>D29-D82</f>
        <v>10830018.600000001</v>
      </c>
      <c r="E30" s="30">
        <f>E29-E82</f>
        <v>102889.80000000002</v>
      </c>
      <c r="F30" s="30">
        <f>SUM(A30:E30)</f>
        <v>85274730.699999973</v>
      </c>
      <c r="H30" s="30">
        <f>F30+G30</f>
        <v>85274730.699999973</v>
      </c>
      <c r="I30" s="33" t="s">
        <v>123</v>
      </c>
      <c r="J30" s="34" t="s">
        <v>128</v>
      </c>
    </row>
    <row r="31" spans="1:18">
      <c r="A31" s="91" t="s">
        <v>15</v>
      </c>
      <c r="B31" s="91"/>
      <c r="C31" s="91"/>
      <c r="D31" s="91"/>
      <c r="E31" s="91"/>
      <c r="F31" s="91"/>
      <c r="G31" s="91"/>
      <c r="H31" s="91"/>
      <c r="I31" s="91"/>
      <c r="J31" s="91"/>
      <c r="K31" s="91"/>
      <c r="L31" s="91"/>
      <c r="M31" s="91"/>
      <c r="N31" s="91"/>
      <c r="O31" s="91"/>
      <c r="P31" s="91"/>
      <c r="Q31" s="91"/>
      <c r="R31" s="91"/>
    </row>
    <row r="32" spans="1:18">
      <c r="A32" s="83" t="s">
        <v>2</v>
      </c>
      <c r="B32" s="83"/>
      <c r="C32" s="83"/>
      <c r="D32" s="83"/>
      <c r="E32" s="83"/>
      <c r="F32" s="83"/>
      <c r="G32" s="83"/>
      <c r="H32" s="83"/>
      <c r="I32" s="83"/>
      <c r="J32" s="84" t="s">
        <v>16</v>
      </c>
      <c r="K32" s="84"/>
      <c r="L32" s="84"/>
      <c r="M32" s="84"/>
      <c r="N32" s="84"/>
      <c r="O32" s="84"/>
      <c r="P32" s="84"/>
      <c r="Q32" s="84"/>
      <c r="R32" s="84"/>
    </row>
    <row r="33" spans="1:20" ht="23.25">
      <c r="I33" s="28" t="s">
        <v>20</v>
      </c>
      <c r="J33" s="29" t="s">
        <v>4</v>
      </c>
      <c r="K33" s="24">
        <f>A29</f>
        <v>76549959.199999988</v>
      </c>
      <c r="L33" s="24">
        <f>B29</f>
        <v>3171635.6999999997</v>
      </c>
      <c r="M33" s="24">
        <f>C29</f>
        <v>4611642.5999999996</v>
      </c>
      <c r="N33" s="24">
        <f>D29</f>
        <v>11928952.300000001</v>
      </c>
      <c r="O33" s="24">
        <f>E29</f>
        <v>105325.70000000001</v>
      </c>
      <c r="P33" s="24">
        <f>SUM(K33:O33)</f>
        <v>96367515.499999985</v>
      </c>
      <c r="R33" s="24">
        <f>P33+Q33</f>
        <v>96367515.499999985</v>
      </c>
    </row>
    <row r="34" spans="1:20" ht="23.25">
      <c r="A34" s="24">
        <f>A35+A36</f>
        <v>25320883.199999999</v>
      </c>
      <c r="B34" s="24">
        <f>B35+B36</f>
        <v>1169355.5999999999</v>
      </c>
      <c r="C34" s="24">
        <f>C35+C36</f>
        <v>3748268.4</v>
      </c>
      <c r="D34" s="24">
        <f>D35+D36</f>
        <v>1252204.8</v>
      </c>
      <c r="E34" s="24">
        <f>E35+E36</f>
        <v>65756.899999999994</v>
      </c>
      <c r="F34" s="24">
        <f t="shared" ref="F34:F41" si="2">SUM(A34:E34)</f>
        <v>31556468.899999999</v>
      </c>
      <c r="G34" s="24"/>
      <c r="H34" s="24">
        <f t="shared" ref="H34:H41" si="3">F34+G34</f>
        <v>31556468.899999999</v>
      </c>
      <c r="I34" s="28" t="s">
        <v>21</v>
      </c>
      <c r="J34" s="29" t="s">
        <v>17</v>
      </c>
      <c r="K34" s="24"/>
      <c r="L34" s="24"/>
      <c r="M34" s="24"/>
      <c r="N34" s="24"/>
      <c r="O34" s="24"/>
      <c r="P34" s="24"/>
    </row>
    <row r="35" spans="1:20">
      <c r="A35" s="24">
        <v>23675025.800000001</v>
      </c>
      <c r="B35" s="24">
        <v>1053589.3999999999</v>
      </c>
      <c r="C35" s="24">
        <v>3583344.6</v>
      </c>
      <c r="D35" s="24">
        <v>1252204.8</v>
      </c>
      <c r="E35" s="24">
        <v>60430.6</v>
      </c>
      <c r="F35" s="24">
        <f t="shared" si="2"/>
        <v>29624595.200000003</v>
      </c>
      <c r="H35" s="24">
        <f t="shared" si="3"/>
        <v>29624595.200000003</v>
      </c>
      <c r="I35" s="28" t="s">
        <v>22</v>
      </c>
      <c r="J35" s="29" t="s">
        <v>99</v>
      </c>
    </row>
    <row r="36" spans="1:20" ht="23.25">
      <c r="A36" s="24">
        <f>A37+A38</f>
        <v>1645857.4</v>
      </c>
      <c r="B36" s="24">
        <f>B37+B38</f>
        <v>115766.2</v>
      </c>
      <c r="C36" s="24">
        <f>C37+C38</f>
        <v>164923.79999999999</v>
      </c>
      <c r="D36" s="24"/>
      <c r="E36" s="24">
        <f>E37+E38</f>
        <v>5326.3</v>
      </c>
      <c r="F36" s="24">
        <f t="shared" si="2"/>
        <v>1931873.7</v>
      </c>
      <c r="H36" s="24">
        <f t="shared" si="3"/>
        <v>1931873.7</v>
      </c>
      <c r="I36" s="28" t="s">
        <v>23</v>
      </c>
      <c r="J36" s="29" t="s">
        <v>100</v>
      </c>
      <c r="K36" s="24"/>
      <c r="L36" s="24"/>
      <c r="M36" s="24"/>
      <c r="N36" s="24"/>
      <c r="O36" s="24"/>
      <c r="P36" s="24"/>
    </row>
    <row r="37" spans="1:20">
      <c r="A37" s="24">
        <v>1425312.5</v>
      </c>
      <c r="B37" s="24">
        <v>105810.3</v>
      </c>
      <c r="C37" s="24">
        <v>148761.29999999999</v>
      </c>
      <c r="D37" s="24"/>
      <c r="E37" s="24">
        <v>4916.2</v>
      </c>
      <c r="F37" s="24">
        <f t="shared" si="2"/>
        <v>1684800.3</v>
      </c>
      <c r="H37" s="24">
        <f t="shared" si="3"/>
        <v>1684800.3</v>
      </c>
      <c r="I37" s="28" t="s">
        <v>24</v>
      </c>
      <c r="J37" s="29" t="s">
        <v>101</v>
      </c>
      <c r="S37" s="21"/>
    </row>
    <row r="38" spans="1:20" ht="23.25">
      <c r="A38" s="24">
        <v>220544.9</v>
      </c>
      <c r="B38" s="24">
        <v>9955.9</v>
      </c>
      <c r="C38" s="24">
        <v>16162.5</v>
      </c>
      <c r="D38" s="24"/>
      <c r="E38" s="24">
        <v>410.1</v>
      </c>
      <c r="F38" s="24">
        <f t="shared" si="2"/>
        <v>247073.4</v>
      </c>
      <c r="H38" s="24">
        <f t="shared" si="3"/>
        <v>247073.4</v>
      </c>
      <c r="I38" s="28" t="s">
        <v>25</v>
      </c>
      <c r="J38" s="29" t="s">
        <v>102</v>
      </c>
    </row>
    <row r="39" spans="1:20">
      <c r="A39" s="24">
        <v>1175507.3999999999</v>
      </c>
      <c r="B39" s="24">
        <v>54101.5</v>
      </c>
      <c r="C39" s="24">
        <v>169757.2</v>
      </c>
      <c r="D39" s="24">
        <v>93764.7</v>
      </c>
      <c r="E39" s="24">
        <v>11681</v>
      </c>
      <c r="F39" s="24">
        <f t="shared" si="2"/>
        <v>1504811.7999999998</v>
      </c>
      <c r="G39" s="24"/>
      <c r="H39" s="24">
        <f t="shared" si="3"/>
        <v>1504811.7999999998</v>
      </c>
      <c r="I39" s="28" t="s">
        <v>26</v>
      </c>
      <c r="J39" s="29" t="s">
        <v>18</v>
      </c>
      <c r="S39" s="21"/>
    </row>
    <row r="40" spans="1:20" s="1" customFormat="1" ht="23.25">
      <c r="A40" s="30">
        <f>K33-A34-A39</f>
        <v>50053568.599999987</v>
      </c>
      <c r="B40" s="30">
        <f>L33-B34-B39</f>
        <v>1948178.5999999999</v>
      </c>
      <c r="C40" s="30">
        <f>M33-C34-C39</f>
        <v>693616.99999999977</v>
      </c>
      <c r="D40" s="30">
        <f>N33-D34-D39</f>
        <v>10582982.800000001</v>
      </c>
      <c r="E40" s="30">
        <f>O33-E34-E39</f>
        <v>27887.800000000017</v>
      </c>
      <c r="F40" s="30">
        <f t="shared" si="2"/>
        <v>63306234.799999982</v>
      </c>
      <c r="G40" s="24"/>
      <c r="H40" s="30">
        <f t="shared" si="3"/>
        <v>63306234.799999982</v>
      </c>
      <c r="I40" s="33" t="s">
        <v>27</v>
      </c>
      <c r="J40" s="35" t="s">
        <v>19</v>
      </c>
      <c r="K40" s="42"/>
      <c r="L40" s="42"/>
      <c r="M40" s="42"/>
      <c r="N40" s="42"/>
      <c r="O40" s="42"/>
      <c r="P40" s="42"/>
      <c r="Q40" s="42"/>
      <c r="R40" s="42"/>
      <c r="S40" s="3"/>
      <c r="T40" s="3"/>
    </row>
    <row r="41" spans="1:20" s="1" customFormat="1" ht="23.25">
      <c r="A41" s="30">
        <f>A40-A82</f>
        <v>40876483.499999985</v>
      </c>
      <c r="B41" s="30">
        <f>B40-B82</f>
        <v>1827465.4999999998</v>
      </c>
      <c r="C41" s="30">
        <f>C40-C82</f>
        <v>0</v>
      </c>
      <c r="D41" s="30">
        <f>D40-D82</f>
        <v>9484049.1000000015</v>
      </c>
      <c r="E41" s="30">
        <f>E40-E82</f>
        <v>25451.900000000016</v>
      </c>
      <c r="F41" s="30">
        <f t="shared" si="2"/>
        <v>52213449.999999985</v>
      </c>
      <c r="G41" s="24"/>
      <c r="H41" s="30">
        <f t="shared" si="3"/>
        <v>52213449.999999985</v>
      </c>
      <c r="I41" s="33" t="s">
        <v>124</v>
      </c>
      <c r="J41" s="35" t="s">
        <v>131</v>
      </c>
      <c r="K41" s="42"/>
      <c r="L41" s="42"/>
      <c r="M41" s="42"/>
      <c r="N41" s="42"/>
      <c r="O41" s="42"/>
      <c r="P41" s="42"/>
      <c r="Q41" s="42"/>
      <c r="R41" s="42"/>
      <c r="S41" s="3"/>
      <c r="T41" s="3"/>
    </row>
    <row r="42" spans="1:20">
      <c r="A42" s="91" t="s">
        <v>30</v>
      </c>
      <c r="B42" s="91"/>
      <c r="C42" s="91"/>
      <c r="D42" s="91"/>
      <c r="E42" s="91"/>
      <c r="F42" s="91"/>
      <c r="G42" s="91"/>
      <c r="H42" s="91"/>
      <c r="I42" s="91"/>
      <c r="J42" s="91"/>
      <c r="K42" s="91"/>
      <c r="L42" s="91"/>
      <c r="M42" s="91"/>
      <c r="N42" s="91"/>
      <c r="O42" s="91"/>
      <c r="P42" s="91"/>
      <c r="Q42" s="91"/>
      <c r="R42" s="91"/>
    </row>
    <row r="43" spans="1:20">
      <c r="A43" s="83" t="s">
        <v>2</v>
      </c>
      <c r="B43" s="83"/>
      <c r="C43" s="83"/>
      <c r="D43" s="83"/>
      <c r="E43" s="83"/>
      <c r="F43" s="83"/>
      <c r="G43" s="83"/>
      <c r="H43" s="83"/>
      <c r="I43" s="83"/>
      <c r="J43" s="84" t="s">
        <v>16</v>
      </c>
      <c r="K43" s="84"/>
      <c r="L43" s="84"/>
      <c r="M43" s="84"/>
      <c r="N43" s="84"/>
      <c r="O43" s="84"/>
      <c r="P43" s="84"/>
      <c r="Q43" s="84"/>
      <c r="R43" s="84"/>
    </row>
    <row r="44" spans="1:20" ht="23.25">
      <c r="I44" s="28" t="s">
        <v>27</v>
      </c>
      <c r="J44" s="29" t="s">
        <v>19</v>
      </c>
      <c r="K44" s="24">
        <f>A40</f>
        <v>50053568.599999987</v>
      </c>
      <c r="L44" s="24">
        <f>B40</f>
        <v>1948178.5999999999</v>
      </c>
      <c r="M44" s="24">
        <f>C40</f>
        <v>693616.99999999977</v>
      </c>
      <c r="N44" s="24">
        <f>D40</f>
        <v>10582982.800000001</v>
      </c>
      <c r="O44" s="24">
        <f>E40</f>
        <v>27887.800000000017</v>
      </c>
      <c r="P44" s="24">
        <f>SUM(K44:O44)</f>
        <v>63306234.799999982</v>
      </c>
      <c r="R44" s="24">
        <f>P44+Q44</f>
        <v>63306234.799999982</v>
      </c>
    </row>
    <row r="45" spans="1:20">
      <c r="F45" s="24"/>
      <c r="G45" s="24">
        <v>1785.7</v>
      </c>
      <c r="I45" s="28" t="s">
        <v>21</v>
      </c>
      <c r="J45" s="29" t="s">
        <v>35</v>
      </c>
      <c r="N45" s="24">
        <v>30793320</v>
      </c>
      <c r="P45" s="24">
        <f>SUM(K45:O45)</f>
        <v>30793320</v>
      </c>
      <c r="Q45" s="24">
        <v>764934.6</v>
      </c>
      <c r="R45" s="24">
        <f>P45+Q45</f>
        <v>31558254.600000001</v>
      </c>
    </row>
    <row r="46" spans="1:20" ht="23.25">
      <c r="G46" s="45"/>
      <c r="I46" s="28" t="s">
        <v>31</v>
      </c>
      <c r="J46" s="29" t="s">
        <v>36</v>
      </c>
      <c r="M46" s="24">
        <v>9284220.3000000007</v>
      </c>
      <c r="P46" s="24">
        <f>SUM(K46:O46)</f>
        <v>9284220.3000000007</v>
      </c>
      <c r="Q46" s="45"/>
      <c r="R46" s="24">
        <f>P46+Q46</f>
        <v>9284220.3000000007</v>
      </c>
    </row>
    <row r="47" spans="1:20" ht="23.25">
      <c r="G47" s="45"/>
      <c r="I47" s="28" t="s">
        <v>32</v>
      </c>
      <c r="J47" s="29" t="s">
        <v>37</v>
      </c>
      <c r="M47" s="24">
        <v>381405.8</v>
      </c>
      <c r="P47" s="24">
        <f>SUM(K47:O47)</f>
        <v>381405.8</v>
      </c>
      <c r="Q47" s="45"/>
      <c r="R47" s="24">
        <f>P47+Q47</f>
        <v>381405.8</v>
      </c>
    </row>
    <row r="48" spans="1:20">
      <c r="A48" s="24">
        <v>18464102.199999999</v>
      </c>
      <c r="B48" s="24">
        <v>4234610.5999999996</v>
      </c>
      <c r="C48" s="24">
        <v>1307903.3999999999</v>
      </c>
      <c r="D48" s="24">
        <v>836928</v>
      </c>
      <c r="E48" s="24">
        <v>0</v>
      </c>
      <c r="F48" s="24">
        <f>SUM(A48:E48)</f>
        <v>24843544.199999996</v>
      </c>
      <c r="G48" s="24">
        <v>1635320.1</v>
      </c>
      <c r="H48" s="24">
        <f>F48+G48</f>
        <v>26478864.299999997</v>
      </c>
      <c r="I48" s="28" t="s">
        <v>33</v>
      </c>
      <c r="J48" s="29" t="s">
        <v>103</v>
      </c>
      <c r="K48" s="24">
        <v>2786265.4</v>
      </c>
      <c r="L48" s="24">
        <v>5712879.4000000004</v>
      </c>
      <c r="M48" s="24">
        <v>4371825.5</v>
      </c>
      <c r="N48" s="24">
        <v>751614.3</v>
      </c>
      <c r="O48" s="24">
        <v>1385.6</v>
      </c>
      <c r="P48" s="24">
        <f>SUM(K48:O48)</f>
        <v>13623970.200000001</v>
      </c>
      <c r="Q48" s="24">
        <v>12854894.1</v>
      </c>
      <c r="R48" s="24">
        <f>P48+Q48</f>
        <v>26478864.300000001</v>
      </c>
    </row>
    <row r="49" spans="1:20" s="1" customFormat="1">
      <c r="A49" s="30">
        <f>K44+K45+K46-K47+K48-A48</f>
        <v>34375731.799999982</v>
      </c>
      <c r="B49" s="30">
        <f>L44+L45+L46-L47+L48-B48</f>
        <v>3426447.4000000004</v>
      </c>
      <c r="C49" s="30">
        <f>M44+M45+M46-M47+M48-C48</f>
        <v>12660353.6</v>
      </c>
      <c r="D49" s="30">
        <f>N44+N45+N46-N47+N48-D48</f>
        <v>41290989.099999994</v>
      </c>
      <c r="E49" s="30">
        <f>O44+O45+O46-O47+O48-E48</f>
        <v>29273.400000000016</v>
      </c>
      <c r="F49" s="30">
        <f>SUM(A49:E49)</f>
        <v>91782795.299999982</v>
      </c>
      <c r="G49" s="42"/>
      <c r="H49" s="30">
        <f>F49+G49</f>
        <v>91782795.299999982</v>
      </c>
      <c r="I49" s="33" t="s">
        <v>34</v>
      </c>
      <c r="J49" s="35" t="s">
        <v>38</v>
      </c>
      <c r="K49" s="42"/>
      <c r="L49" s="42"/>
      <c r="M49" s="42"/>
      <c r="N49" s="42"/>
      <c r="O49" s="42"/>
      <c r="P49" s="42"/>
      <c r="Q49" s="42"/>
      <c r="R49" s="42"/>
    </row>
    <row r="50" spans="1:20" s="1" customFormat="1">
      <c r="A50" s="30">
        <f>A49-A82</f>
        <v>25198646.699999981</v>
      </c>
      <c r="B50" s="30">
        <f>B49-B82</f>
        <v>3305734.3000000003</v>
      </c>
      <c r="C50" s="30">
        <f>C49-C82</f>
        <v>11966736.6</v>
      </c>
      <c r="D50" s="30">
        <f>D49-D82</f>
        <v>40192055.399999991</v>
      </c>
      <c r="E50" s="30">
        <f>E49-E82</f>
        <v>26837.500000000015</v>
      </c>
      <c r="F50" s="30">
        <f>SUM(A50:E50)</f>
        <v>80690010.49999997</v>
      </c>
      <c r="G50" s="42"/>
      <c r="H50" s="30">
        <f>F50+G50</f>
        <v>80690010.49999997</v>
      </c>
      <c r="I50" s="33" t="s">
        <v>125</v>
      </c>
      <c r="J50" s="35" t="s">
        <v>132</v>
      </c>
      <c r="K50" s="42"/>
      <c r="L50" s="42"/>
      <c r="M50" s="42"/>
      <c r="N50" s="42"/>
      <c r="O50" s="42"/>
      <c r="P50" s="42"/>
      <c r="Q50" s="42"/>
      <c r="R50" s="42"/>
    </row>
    <row r="51" spans="1:20">
      <c r="A51" s="89" t="s">
        <v>39</v>
      </c>
      <c r="B51" s="89"/>
      <c r="C51" s="89"/>
      <c r="D51" s="89"/>
      <c r="E51" s="89"/>
      <c r="F51" s="89"/>
      <c r="G51" s="89"/>
      <c r="H51" s="89"/>
      <c r="I51" s="89"/>
      <c r="J51" s="89"/>
      <c r="K51" s="89"/>
      <c r="L51" s="89"/>
      <c r="M51" s="89"/>
      <c r="N51" s="89"/>
      <c r="O51" s="89"/>
      <c r="P51" s="89"/>
      <c r="Q51" s="89"/>
      <c r="R51" s="89"/>
    </row>
    <row r="52" spans="1:20">
      <c r="A52" s="83" t="s">
        <v>2</v>
      </c>
      <c r="B52" s="83"/>
      <c r="C52" s="83"/>
      <c r="D52" s="83"/>
      <c r="E52" s="83"/>
      <c r="F52" s="83"/>
      <c r="G52" s="83"/>
      <c r="H52" s="83"/>
      <c r="I52" s="83"/>
      <c r="J52" s="84" t="s">
        <v>16</v>
      </c>
      <c r="K52" s="84"/>
      <c r="L52" s="84"/>
      <c r="M52" s="84"/>
      <c r="N52" s="84"/>
      <c r="O52" s="84"/>
      <c r="P52" s="84"/>
      <c r="Q52" s="84"/>
      <c r="R52" s="84"/>
    </row>
    <row r="53" spans="1:20">
      <c r="I53" s="28" t="s">
        <v>34</v>
      </c>
      <c r="J53" s="29" t="s">
        <v>38</v>
      </c>
      <c r="K53" s="24">
        <f>A49</f>
        <v>34375731.799999982</v>
      </c>
      <c r="L53" s="24">
        <f>B49</f>
        <v>3426447.4000000004</v>
      </c>
      <c r="M53" s="24">
        <f>C49</f>
        <v>12660353.6</v>
      </c>
      <c r="N53" s="24">
        <f>D49</f>
        <v>41290989.099999994</v>
      </c>
      <c r="O53" s="24">
        <f>E49</f>
        <v>29273.400000000016</v>
      </c>
      <c r="P53" s="24">
        <f>SUM(K53:O53)</f>
        <v>91782795.299999982</v>
      </c>
      <c r="R53" s="24">
        <f>P53+Q53</f>
        <v>91782795.299999982</v>
      </c>
    </row>
    <row r="54" spans="1:20">
      <c r="A54" s="24">
        <f>A55+A56+A57+A58</f>
        <v>7200263.7999999998</v>
      </c>
      <c r="B54" s="24">
        <f>B55+B56+B57+B58</f>
        <v>1625824.5</v>
      </c>
      <c r="C54" s="24">
        <f>C55+C56+C57+C58</f>
        <v>11175138.1</v>
      </c>
      <c r="D54" s="24">
        <f>D55+D56+D57+D58</f>
        <v>4682602.4000000004</v>
      </c>
      <c r="E54" s="24">
        <f>E55+E56+E57+E58</f>
        <v>199.6</v>
      </c>
      <c r="F54" s="24">
        <f t="shared" ref="F54:F64" si="4">SUM(A54:E54)</f>
        <v>24684028.399999999</v>
      </c>
      <c r="G54" s="24">
        <v>860496.1</v>
      </c>
      <c r="H54" s="24">
        <f t="shared" ref="H54:H64" si="5">F54+G54</f>
        <v>25544524.5</v>
      </c>
      <c r="I54" s="28"/>
      <c r="J54" s="29" t="s">
        <v>48</v>
      </c>
      <c r="K54" s="24">
        <f>K55+K56+K57+K58</f>
        <v>638123.5</v>
      </c>
      <c r="L54" s="24">
        <f>L55+L56+L57+L58</f>
        <v>2255759.7000000002</v>
      </c>
      <c r="M54" s="24">
        <f>M55+M56+M57+M58</f>
        <v>14503446.800000001</v>
      </c>
      <c r="N54" s="24">
        <f>N55+N56+N57+N58</f>
        <v>6803559.8999999994</v>
      </c>
      <c r="O54" s="24">
        <f>O55+O56+O57+O58</f>
        <v>410.1</v>
      </c>
      <c r="P54" s="24">
        <f t="shared" ref="P54:P62" si="6">SUM(K54:O54)</f>
        <v>24201300</v>
      </c>
      <c r="Q54" s="24">
        <v>1343224.5</v>
      </c>
      <c r="R54" s="24">
        <f t="shared" ref="R54:R62" si="7">P54+Q54</f>
        <v>25544524.5</v>
      </c>
      <c r="S54" s="21"/>
    </row>
    <row r="55" spans="1:20" ht="23.25">
      <c r="A55" s="24">
        <v>6508892.2999999998</v>
      </c>
      <c r="B55" s="24">
        <v>276478.40000000002</v>
      </c>
      <c r="C55" s="24"/>
      <c r="D55" s="24">
        <v>1158397.8999999999</v>
      </c>
      <c r="E55" s="24"/>
      <c r="F55" s="24">
        <f t="shared" si="4"/>
        <v>7943768.5999999996</v>
      </c>
      <c r="H55" s="24">
        <f t="shared" si="5"/>
        <v>7943768.5999999996</v>
      </c>
      <c r="I55" s="28" t="s">
        <v>40</v>
      </c>
      <c r="J55" s="29" t="s">
        <v>49</v>
      </c>
      <c r="M55" s="24">
        <v>7938609.5</v>
      </c>
      <c r="P55" s="24">
        <f t="shared" si="6"/>
        <v>7938609.5</v>
      </c>
      <c r="R55" s="24">
        <f t="shared" si="7"/>
        <v>7938609.5</v>
      </c>
      <c r="S55" s="21"/>
      <c r="T55" s="21"/>
    </row>
    <row r="56" spans="1:20" ht="23.25">
      <c r="A56" s="24"/>
      <c r="B56" s="24"/>
      <c r="C56" s="24"/>
      <c r="D56" s="24">
        <v>2655731.4</v>
      </c>
      <c r="E56" s="24"/>
      <c r="F56" s="24">
        <f t="shared" si="4"/>
        <v>2655731.4</v>
      </c>
      <c r="H56" s="24">
        <f t="shared" si="5"/>
        <v>2655731.4</v>
      </c>
      <c r="I56" s="28" t="s">
        <v>41</v>
      </c>
      <c r="J56" s="29" t="s">
        <v>50</v>
      </c>
      <c r="K56" s="24">
        <v>220544.9</v>
      </c>
      <c r="L56" s="24">
        <v>1736812.5</v>
      </c>
      <c r="M56" s="24">
        <v>697963.9</v>
      </c>
      <c r="N56" s="24"/>
      <c r="O56" s="24">
        <v>410.1</v>
      </c>
      <c r="P56" s="24">
        <f t="shared" si="6"/>
        <v>2655731.4</v>
      </c>
      <c r="R56" s="24">
        <f t="shared" si="7"/>
        <v>2655731.4</v>
      </c>
      <c r="T56" s="21"/>
    </row>
    <row r="57" spans="1:20" ht="34.5">
      <c r="A57" s="24"/>
      <c r="B57" s="24">
        <v>1156344.5</v>
      </c>
      <c r="C57" s="24">
        <v>5049978.0999999996</v>
      </c>
      <c r="D57" s="24"/>
      <c r="E57" s="24"/>
      <c r="F57" s="24">
        <f t="shared" si="4"/>
        <v>6206322.5999999996</v>
      </c>
      <c r="H57" s="24">
        <f t="shared" si="5"/>
        <v>6206322.5999999996</v>
      </c>
      <c r="I57" s="28" t="s">
        <v>42</v>
      </c>
      <c r="J57" s="29" t="s">
        <v>51</v>
      </c>
      <c r="N57" s="24">
        <v>6206322.5999999996</v>
      </c>
      <c r="P57" s="24">
        <f t="shared" si="6"/>
        <v>6206322.5999999996</v>
      </c>
      <c r="R57" s="24">
        <f t="shared" si="7"/>
        <v>6206322.5999999996</v>
      </c>
    </row>
    <row r="58" spans="1:20">
      <c r="A58" s="24">
        <f>A59+A60+A61+A62</f>
        <v>691371.5</v>
      </c>
      <c r="B58" s="24">
        <f>B59+B60+B61+B62</f>
        <v>193001.60000000001</v>
      </c>
      <c r="C58" s="24">
        <f>C59+C60+C61+C62</f>
        <v>6125160</v>
      </c>
      <c r="D58" s="24">
        <f>D59+D60+D61+D62</f>
        <v>868473.10000000009</v>
      </c>
      <c r="E58" s="24">
        <f>E59+E60+E61+E62</f>
        <v>199.6</v>
      </c>
      <c r="F58" s="24">
        <f t="shared" si="4"/>
        <v>7878205.7999999989</v>
      </c>
      <c r="G58" s="24"/>
      <c r="H58" s="24">
        <f t="shared" si="5"/>
        <v>7878205.7999999989</v>
      </c>
      <c r="I58" s="28" t="s">
        <v>43</v>
      </c>
      <c r="J58" s="36" t="s">
        <v>52</v>
      </c>
      <c r="K58" s="24">
        <f>K59+K60+K61+K62</f>
        <v>417578.60000000003</v>
      </c>
      <c r="L58" s="24">
        <f>L59+L60+L61+L62</f>
        <v>518947.2</v>
      </c>
      <c r="M58" s="24">
        <f>M59+M60+M61+M62</f>
        <v>5866873.3999999994</v>
      </c>
      <c r="N58" s="24">
        <f>N59+N60+N61+N62</f>
        <v>597237.30000000005</v>
      </c>
      <c r="O58" s="24">
        <f>O59+O60+O61+O62</f>
        <v>0</v>
      </c>
      <c r="P58" s="24">
        <f t="shared" si="6"/>
        <v>7400636.4999999991</v>
      </c>
      <c r="R58" s="24">
        <f t="shared" si="7"/>
        <v>7400636.4999999991</v>
      </c>
    </row>
    <row r="59" spans="1:20" ht="34.5">
      <c r="A59" s="24">
        <v>147855.1</v>
      </c>
      <c r="B59" s="24">
        <v>12013.4</v>
      </c>
      <c r="C59" s="24"/>
      <c r="D59" s="24">
        <v>345829.4</v>
      </c>
      <c r="E59" s="24"/>
      <c r="F59" s="24">
        <f t="shared" si="4"/>
        <v>505697.9</v>
      </c>
      <c r="H59" s="24">
        <f t="shared" si="5"/>
        <v>505697.9</v>
      </c>
      <c r="I59" s="28" t="s">
        <v>44</v>
      </c>
      <c r="J59" s="29" t="s">
        <v>53</v>
      </c>
      <c r="L59" s="24">
        <v>505697.9</v>
      </c>
      <c r="P59" s="24">
        <f t="shared" si="6"/>
        <v>505697.9</v>
      </c>
      <c r="R59" s="24">
        <f t="shared" si="7"/>
        <v>505697.9</v>
      </c>
    </row>
    <row r="60" spans="1:20" ht="23.25">
      <c r="A60" s="24"/>
      <c r="B60" s="24">
        <v>174711.1</v>
      </c>
      <c r="C60" s="24"/>
      <c r="D60" s="24"/>
      <c r="E60" s="24"/>
      <c r="F60" s="24">
        <f t="shared" si="4"/>
        <v>174711.1</v>
      </c>
      <c r="H60" s="24">
        <f t="shared" si="5"/>
        <v>174711.1</v>
      </c>
      <c r="I60" s="28" t="s">
        <v>45</v>
      </c>
      <c r="J60" s="29" t="s">
        <v>54</v>
      </c>
      <c r="K60" s="24">
        <v>20817.400000000001</v>
      </c>
      <c r="L60" s="24">
        <v>13249.3</v>
      </c>
      <c r="M60" s="24"/>
      <c r="N60" s="24">
        <v>117532.9</v>
      </c>
      <c r="O60" s="24"/>
      <c r="P60" s="24">
        <f t="shared" si="6"/>
        <v>151599.59999999998</v>
      </c>
      <c r="R60" s="24">
        <f t="shared" si="7"/>
        <v>151599.59999999998</v>
      </c>
    </row>
    <row r="61" spans="1:20" ht="34.5">
      <c r="A61" s="24"/>
      <c r="B61" s="24"/>
      <c r="C61" s="24">
        <v>4753455.5999999996</v>
      </c>
      <c r="F61" s="24">
        <f t="shared" si="4"/>
        <v>4753455.5999999996</v>
      </c>
      <c r="H61" s="24">
        <f t="shared" si="5"/>
        <v>4753455.5999999996</v>
      </c>
      <c r="I61" s="28" t="s">
        <v>112</v>
      </c>
      <c r="J61" s="29" t="s">
        <v>113</v>
      </c>
      <c r="M61" s="24">
        <v>4753455.5999999996</v>
      </c>
      <c r="P61" s="24"/>
      <c r="R61" s="24"/>
    </row>
    <row r="62" spans="1:20">
      <c r="A62" s="24">
        <v>543516.4</v>
      </c>
      <c r="B62" s="24">
        <v>6277.1</v>
      </c>
      <c r="C62" s="24">
        <v>1371704.4</v>
      </c>
      <c r="D62" s="24">
        <v>522643.7</v>
      </c>
      <c r="E62" s="24">
        <v>199.6</v>
      </c>
      <c r="F62" s="24">
        <f t="shared" si="4"/>
        <v>2444341.2000000002</v>
      </c>
      <c r="H62" s="24">
        <f t="shared" si="5"/>
        <v>2444341.2000000002</v>
      </c>
      <c r="I62" s="28" t="s">
        <v>46</v>
      </c>
      <c r="J62" s="36" t="s">
        <v>55</v>
      </c>
      <c r="K62" s="24">
        <v>396761.2</v>
      </c>
      <c r="L62" s="24"/>
      <c r="M62" s="24">
        <v>1113417.8</v>
      </c>
      <c r="N62" s="24">
        <v>479704.4</v>
      </c>
      <c r="O62" s="24"/>
      <c r="P62" s="24">
        <f t="shared" si="6"/>
        <v>1989883.4</v>
      </c>
      <c r="R62" s="24">
        <f t="shared" si="7"/>
        <v>1989883.4</v>
      </c>
    </row>
    <row r="63" spans="1:20" s="1" customFormat="1">
      <c r="A63" s="30">
        <f>K53+K54-A54</f>
        <v>27813591.499999981</v>
      </c>
      <c r="B63" s="30">
        <f>L53+L54-B54</f>
        <v>4056382.6000000006</v>
      </c>
      <c r="C63" s="30">
        <f>M53+M54-C54</f>
        <v>15988662.299999999</v>
      </c>
      <c r="D63" s="30">
        <f>N53+N54-D54</f>
        <v>43411946.599999994</v>
      </c>
      <c r="E63" s="30">
        <f>O53+O54-E54</f>
        <v>29483.900000000016</v>
      </c>
      <c r="F63" s="30">
        <f t="shared" si="4"/>
        <v>91300066.899999976</v>
      </c>
      <c r="G63" s="24"/>
      <c r="H63" s="30">
        <f t="shared" si="5"/>
        <v>91300066.899999976</v>
      </c>
      <c r="I63" s="33" t="s">
        <v>47</v>
      </c>
      <c r="J63" s="35" t="s">
        <v>56</v>
      </c>
      <c r="K63" s="42"/>
      <c r="L63" s="42"/>
      <c r="M63" s="42"/>
      <c r="N63" s="42"/>
      <c r="O63" s="42"/>
      <c r="P63" s="42"/>
      <c r="Q63" s="42"/>
      <c r="R63" s="42"/>
    </row>
    <row r="64" spans="1:20" s="1" customFormat="1">
      <c r="A64" s="30">
        <f>A63-A82</f>
        <v>18636506.399999984</v>
      </c>
      <c r="B64" s="30">
        <f>B63-B82</f>
        <v>3935669.5000000005</v>
      </c>
      <c r="C64" s="30">
        <f>C63-C82</f>
        <v>15295045.299999999</v>
      </c>
      <c r="D64" s="30">
        <f>D63-D82</f>
        <v>42313012.899999991</v>
      </c>
      <c r="E64" s="30">
        <f>E63-E82</f>
        <v>27048.000000000015</v>
      </c>
      <c r="F64" s="30">
        <f t="shared" si="4"/>
        <v>80207282.099999964</v>
      </c>
      <c r="G64" s="24"/>
      <c r="H64" s="30">
        <f t="shared" si="5"/>
        <v>80207282.099999964</v>
      </c>
      <c r="I64" s="33" t="s">
        <v>126</v>
      </c>
      <c r="J64" s="35" t="s">
        <v>133</v>
      </c>
      <c r="K64" s="42"/>
      <c r="L64" s="42"/>
      <c r="M64" s="42"/>
      <c r="N64" s="42"/>
      <c r="O64" s="42"/>
      <c r="P64" s="42"/>
      <c r="Q64" s="42"/>
      <c r="R64" s="42"/>
    </row>
    <row r="65" spans="1:19">
      <c r="A65" s="89" t="s">
        <v>57</v>
      </c>
      <c r="B65" s="89"/>
      <c r="C65" s="89"/>
      <c r="D65" s="89"/>
      <c r="E65" s="89"/>
      <c r="F65" s="89"/>
      <c r="G65" s="89"/>
      <c r="H65" s="89"/>
      <c r="I65" s="89"/>
      <c r="J65" s="89"/>
      <c r="K65" s="89"/>
      <c r="L65" s="89"/>
      <c r="M65" s="89"/>
      <c r="N65" s="89"/>
      <c r="O65" s="89"/>
      <c r="P65" s="89"/>
      <c r="Q65" s="89"/>
      <c r="R65" s="89"/>
      <c r="S65" s="21"/>
    </row>
    <row r="66" spans="1:19">
      <c r="A66" s="83" t="s">
        <v>2</v>
      </c>
      <c r="B66" s="83"/>
      <c r="C66" s="83"/>
      <c r="D66" s="83"/>
      <c r="E66" s="83"/>
      <c r="F66" s="83"/>
      <c r="G66" s="83"/>
      <c r="H66" s="83"/>
      <c r="I66" s="83"/>
      <c r="J66" s="84" t="s">
        <v>16</v>
      </c>
      <c r="K66" s="84"/>
      <c r="L66" s="84"/>
      <c r="M66" s="84"/>
      <c r="N66" s="84"/>
      <c r="O66" s="84"/>
      <c r="P66" s="84"/>
      <c r="Q66" s="84"/>
      <c r="R66" s="84"/>
    </row>
    <row r="67" spans="1:19">
      <c r="I67" s="28" t="s">
        <v>34</v>
      </c>
      <c r="J67" s="29" t="s">
        <v>56</v>
      </c>
      <c r="K67" s="24">
        <f>A63</f>
        <v>27813591.499999981</v>
      </c>
      <c r="L67" s="24">
        <f>B63</f>
        <v>4056382.6000000006</v>
      </c>
      <c r="M67" s="24">
        <f>C63</f>
        <v>15988662.299999999</v>
      </c>
      <c r="N67" s="24">
        <f>D63</f>
        <v>43411946.599999994</v>
      </c>
      <c r="O67" s="24">
        <f>E63</f>
        <v>29483.900000000016</v>
      </c>
      <c r="P67" s="24">
        <f>SUM(K67:O67)</f>
        <v>91300066.899999976</v>
      </c>
      <c r="R67" s="24">
        <f>P67+Q67</f>
        <v>91300066.899999976</v>
      </c>
    </row>
    <row r="68" spans="1:19" ht="23.25">
      <c r="C68" s="24">
        <v>5577038.2999999998</v>
      </c>
      <c r="D68" s="24"/>
      <c r="E68" s="24">
        <v>347176.5</v>
      </c>
      <c r="F68" s="24">
        <f>SUM(A68:E68)</f>
        <v>5924214.7999999998</v>
      </c>
      <c r="G68" s="24"/>
      <c r="H68" s="24">
        <f>F68+G68</f>
        <v>5924214.7999999998</v>
      </c>
      <c r="I68" s="28" t="s">
        <v>58</v>
      </c>
      <c r="J68" s="29" t="s">
        <v>60</v>
      </c>
      <c r="N68" s="24">
        <v>5924214.7999999998</v>
      </c>
      <c r="P68" s="24">
        <f>SUM(K68:O68)</f>
        <v>5924214.7999999998</v>
      </c>
      <c r="R68" s="24">
        <f>P68+Q68</f>
        <v>5924214.7999999998</v>
      </c>
    </row>
    <row r="69" spans="1:19" s="1" customFormat="1" ht="23.25">
      <c r="A69" s="30">
        <f>K67+K68-A68</f>
        <v>27813591.499999981</v>
      </c>
      <c r="B69" s="30">
        <f>L67+L68-B68</f>
        <v>4056382.6000000006</v>
      </c>
      <c r="C69" s="30">
        <f>M67+M68-C68</f>
        <v>10411624</v>
      </c>
      <c r="D69" s="30">
        <f>N67+N68-D68</f>
        <v>49336161.399999991</v>
      </c>
      <c r="E69" s="30">
        <f>O67+O68-E68</f>
        <v>-317692.59999999998</v>
      </c>
      <c r="F69" s="30">
        <f>SUM(A69:E69)</f>
        <v>91300066.899999976</v>
      </c>
      <c r="G69" s="24"/>
      <c r="H69" s="24">
        <f>F69+G69</f>
        <v>91300066.899999976</v>
      </c>
      <c r="I69" s="33" t="s">
        <v>59</v>
      </c>
      <c r="J69" s="35" t="s">
        <v>61</v>
      </c>
      <c r="K69" s="42"/>
      <c r="L69" s="42"/>
      <c r="M69" s="42"/>
      <c r="N69" s="42"/>
      <c r="O69" s="42"/>
      <c r="P69" s="42"/>
      <c r="Q69" s="42"/>
      <c r="R69" s="42"/>
    </row>
    <row r="70" spans="1:19">
      <c r="A70" s="89" t="s">
        <v>62</v>
      </c>
      <c r="B70" s="89"/>
      <c r="C70" s="89"/>
      <c r="D70" s="89"/>
      <c r="E70" s="89"/>
      <c r="F70" s="89"/>
      <c r="G70" s="89"/>
      <c r="H70" s="89"/>
      <c r="I70" s="89"/>
      <c r="J70" s="89"/>
      <c r="K70" s="89"/>
      <c r="L70" s="89"/>
      <c r="M70" s="89"/>
      <c r="N70" s="89"/>
      <c r="O70" s="89"/>
      <c r="P70" s="89"/>
      <c r="Q70" s="89"/>
      <c r="R70" s="89"/>
    </row>
    <row r="71" spans="1:19">
      <c r="A71" s="83" t="s">
        <v>2</v>
      </c>
      <c r="B71" s="83"/>
      <c r="C71" s="83"/>
      <c r="D71" s="83"/>
      <c r="E71" s="83"/>
      <c r="F71" s="83"/>
      <c r="G71" s="83"/>
      <c r="H71" s="83"/>
      <c r="I71" s="83"/>
      <c r="J71" s="84" t="s">
        <v>16</v>
      </c>
      <c r="K71" s="84"/>
      <c r="L71" s="84"/>
      <c r="M71" s="84"/>
      <c r="N71" s="84"/>
      <c r="O71" s="84"/>
      <c r="P71" s="84"/>
      <c r="Q71" s="84"/>
      <c r="R71" s="84"/>
    </row>
    <row r="72" spans="1:19">
      <c r="I72" s="28" t="s">
        <v>47</v>
      </c>
      <c r="J72" s="29" t="s">
        <v>56</v>
      </c>
      <c r="K72" s="24">
        <f>A63</f>
        <v>27813591.499999981</v>
      </c>
      <c r="L72" s="24">
        <f>B63</f>
        <v>4056382.6000000006</v>
      </c>
      <c r="M72" s="24">
        <f>C63</f>
        <v>15988662.299999999</v>
      </c>
      <c r="N72" s="24">
        <f>D63</f>
        <v>43411946.599999994</v>
      </c>
      <c r="O72" s="24">
        <f>E63</f>
        <v>29483.900000000016</v>
      </c>
      <c r="P72" s="24">
        <f>SUM(K72:O72)</f>
        <v>91300066.899999976</v>
      </c>
      <c r="R72" s="24">
        <f>P72+Q72</f>
        <v>91300066.899999976</v>
      </c>
    </row>
    <row r="73" spans="1:19" ht="45.75">
      <c r="B73" s="24">
        <v>1426319.8</v>
      </c>
      <c r="F73" s="24">
        <f>SUM(A73:E73)</f>
        <v>1426319.8</v>
      </c>
      <c r="G73" s="24"/>
      <c r="H73" s="24">
        <f>F73+G73</f>
        <v>1426319.8</v>
      </c>
      <c r="I73" s="28" t="s">
        <v>63</v>
      </c>
      <c r="J73" s="29" t="s">
        <v>66</v>
      </c>
      <c r="N73" s="24">
        <v>1426319.8</v>
      </c>
      <c r="P73" s="24">
        <f>SUM(K73:O73)</f>
        <v>1426319.8</v>
      </c>
      <c r="R73" s="24">
        <f>P73+Q73</f>
        <v>1426319.8</v>
      </c>
    </row>
    <row r="74" spans="1:19" ht="23.25">
      <c r="C74" s="24">
        <v>10894621.699999999</v>
      </c>
      <c r="D74" s="24">
        <v>50951517.700000003</v>
      </c>
      <c r="E74" s="24">
        <v>347176.5</v>
      </c>
      <c r="F74" s="24">
        <f>SUM(A74:E74)</f>
        <v>62193315.900000006</v>
      </c>
      <c r="G74" s="24"/>
      <c r="H74" s="24">
        <f>F74+G74</f>
        <v>62193315.900000006</v>
      </c>
      <c r="I74" s="28" t="s">
        <v>64</v>
      </c>
      <c r="J74" s="29" t="s">
        <v>67</v>
      </c>
      <c r="P74" s="24"/>
      <c r="R74" s="24"/>
    </row>
    <row r="75" spans="1:19" s="1" customFormat="1">
      <c r="A75" s="30">
        <f>K72+K73-A73-A74</f>
        <v>27813591.499999981</v>
      </c>
      <c r="B75" s="30">
        <f>L72+L73-B73-B74</f>
        <v>2630062.8000000007</v>
      </c>
      <c r="C75" s="30">
        <f>M72+M73-C73-C74</f>
        <v>5094040.5999999996</v>
      </c>
      <c r="D75" s="30">
        <f>N72+N73-D73-D74</f>
        <v>-6113251.3000000119</v>
      </c>
      <c r="E75" s="30">
        <f>O72+O73-E73-E74</f>
        <v>-317692.59999999998</v>
      </c>
      <c r="F75" s="30">
        <f>SUM(A75:E75)</f>
        <v>29106750.99999997</v>
      </c>
      <c r="G75" s="24"/>
      <c r="H75" s="30">
        <f>F75+G75</f>
        <v>29106750.99999997</v>
      </c>
      <c r="I75" s="33" t="s">
        <v>65</v>
      </c>
      <c r="J75" s="35" t="s">
        <v>68</v>
      </c>
      <c r="K75" s="42"/>
      <c r="L75" s="42"/>
      <c r="M75" s="42"/>
      <c r="N75" s="42"/>
      <c r="O75" s="42"/>
      <c r="P75" s="42"/>
      <c r="Q75" s="42"/>
      <c r="R75" s="42"/>
    </row>
    <row r="76" spans="1:19" s="1" customFormat="1">
      <c r="A76" s="30">
        <f>A75-A82</f>
        <v>18636506.399999984</v>
      </c>
      <c r="B76" s="30">
        <f>B75-B82</f>
        <v>2509349.7000000007</v>
      </c>
      <c r="C76" s="30">
        <f>C75-C82</f>
        <v>4400423.5999999996</v>
      </c>
      <c r="D76" s="30">
        <f>D75-D82</f>
        <v>-7212185.0000000121</v>
      </c>
      <c r="E76" s="30">
        <f>E75-E82</f>
        <v>-320128.5</v>
      </c>
      <c r="F76" s="30">
        <f>SUM(A76:E76)</f>
        <v>18013966.199999969</v>
      </c>
      <c r="G76" s="24"/>
      <c r="H76" s="30">
        <f>F76+G76</f>
        <v>18013966.199999969</v>
      </c>
      <c r="I76" s="33" t="s">
        <v>127</v>
      </c>
      <c r="J76" s="35" t="s">
        <v>134</v>
      </c>
      <c r="K76" s="42"/>
      <c r="L76" s="42"/>
      <c r="M76" s="42"/>
      <c r="N76" s="42"/>
      <c r="O76" s="42"/>
      <c r="P76" s="42"/>
      <c r="Q76" s="42"/>
      <c r="R76" s="42"/>
    </row>
    <row r="77" spans="1:19">
      <c r="A77" s="89" t="s">
        <v>94</v>
      </c>
      <c r="B77" s="89"/>
      <c r="C77" s="89"/>
      <c r="D77" s="89"/>
      <c r="E77" s="89"/>
      <c r="F77" s="89"/>
      <c r="G77" s="89"/>
      <c r="H77" s="89"/>
      <c r="I77" s="89"/>
      <c r="J77" s="89"/>
      <c r="K77" s="89"/>
      <c r="L77" s="89"/>
      <c r="M77" s="89"/>
      <c r="N77" s="89"/>
      <c r="O77" s="89"/>
      <c r="P77" s="89"/>
      <c r="Q77" s="89"/>
      <c r="R77" s="89"/>
    </row>
    <row r="78" spans="1:19">
      <c r="A78" s="83" t="s">
        <v>96</v>
      </c>
      <c r="B78" s="83"/>
      <c r="C78" s="83"/>
      <c r="D78" s="83"/>
      <c r="E78" s="83"/>
      <c r="F78" s="83"/>
      <c r="G78" s="83"/>
      <c r="H78" s="83"/>
      <c r="I78" s="83"/>
      <c r="J78" s="90" t="s">
        <v>95</v>
      </c>
      <c r="K78" s="90"/>
      <c r="L78" s="90"/>
      <c r="M78" s="90"/>
      <c r="N78" s="90"/>
      <c r="O78" s="90"/>
      <c r="P78" s="90"/>
      <c r="Q78" s="90"/>
      <c r="R78" s="90"/>
    </row>
    <row r="79" spans="1:19">
      <c r="I79" s="28" t="s">
        <v>65</v>
      </c>
      <c r="J79" s="29" t="s">
        <v>68</v>
      </c>
      <c r="K79" s="24">
        <f>A75</f>
        <v>27813591.499999981</v>
      </c>
      <c r="L79" s="24">
        <f>B75</f>
        <v>2630062.8000000007</v>
      </c>
      <c r="M79" s="24">
        <f>C75</f>
        <v>5094040.5999999996</v>
      </c>
      <c r="N79" s="24">
        <f>D75</f>
        <v>-6113251.3000000119</v>
      </c>
      <c r="O79" s="24">
        <f>E75</f>
        <v>-317692.59999999998</v>
      </c>
      <c r="P79" s="24">
        <f>SUM(K79:O79)</f>
        <v>29106750.99999997</v>
      </c>
      <c r="R79" s="24">
        <f>P79+Q79</f>
        <v>29106750.99999997</v>
      </c>
    </row>
    <row r="80" spans="1:19">
      <c r="A80" s="24">
        <f>A81+A83</f>
        <v>20875399.600000001</v>
      </c>
      <c r="B80" s="24">
        <f>B81+B83</f>
        <v>231449</v>
      </c>
      <c r="C80" s="24">
        <f>C81+C83</f>
        <v>2608578.6</v>
      </c>
      <c r="D80" s="24">
        <f>D81+D83</f>
        <v>2118945.2999999998</v>
      </c>
      <c r="E80" s="24">
        <f>E81+E83</f>
        <v>82009.5</v>
      </c>
      <c r="F80" s="24">
        <f>SUM(A80:E80)</f>
        <v>25916382.000000004</v>
      </c>
      <c r="H80" s="24">
        <f>F80+G80</f>
        <v>25916382.000000004</v>
      </c>
      <c r="I80" s="28" t="s">
        <v>114</v>
      </c>
      <c r="J80" s="29" t="s">
        <v>115</v>
      </c>
      <c r="K80" s="24"/>
      <c r="L80" s="24"/>
      <c r="M80" s="24"/>
      <c r="N80" s="24"/>
      <c r="O80" s="24"/>
      <c r="P80" s="24"/>
      <c r="R80" s="24"/>
    </row>
    <row r="81" spans="1:19" ht="23.25">
      <c r="A81" s="24">
        <v>17910871</v>
      </c>
      <c r="B81" s="24">
        <v>231449</v>
      </c>
      <c r="C81" s="24">
        <v>2615533.6</v>
      </c>
      <c r="D81" s="24">
        <v>2118945.2999999998</v>
      </c>
      <c r="E81" s="24">
        <v>82009.5</v>
      </c>
      <c r="F81" s="24">
        <f>SUM(A81:E81)</f>
        <v>22958808.400000002</v>
      </c>
      <c r="G81" s="24"/>
      <c r="H81" s="24">
        <f>F81+G81</f>
        <v>22958808.400000002</v>
      </c>
      <c r="I81" s="28" t="s">
        <v>71</v>
      </c>
      <c r="J81" s="29" t="s">
        <v>74</v>
      </c>
      <c r="K81" s="24"/>
      <c r="L81" s="24"/>
      <c r="M81" s="24"/>
      <c r="N81" s="24"/>
      <c r="O81" s="24"/>
      <c r="P81" s="24"/>
      <c r="R81" s="24"/>
    </row>
    <row r="82" spans="1:19" ht="23.25">
      <c r="A82" s="24">
        <v>9177085.0999999996</v>
      </c>
      <c r="B82" s="24">
        <v>120713.1</v>
      </c>
      <c r="C82" s="24">
        <v>693617</v>
      </c>
      <c r="D82" s="24">
        <v>1098933.7</v>
      </c>
      <c r="E82" s="24">
        <v>2435.9</v>
      </c>
      <c r="F82" s="24">
        <f>SUM(A82:E82)</f>
        <v>11092784.799999999</v>
      </c>
      <c r="G82" s="24"/>
      <c r="H82" s="24">
        <f>F82+G82</f>
        <v>11092784.799999999</v>
      </c>
      <c r="I82" s="28" t="s">
        <v>110</v>
      </c>
      <c r="J82" s="29" t="s">
        <v>111</v>
      </c>
      <c r="K82" s="24"/>
      <c r="L82" s="24"/>
      <c r="M82" s="24"/>
      <c r="N82" s="24"/>
      <c r="O82" s="24"/>
      <c r="P82" s="24"/>
      <c r="R82" s="24"/>
    </row>
    <row r="83" spans="1:19" ht="34.5">
      <c r="A83" s="24">
        <v>2964528.6</v>
      </c>
      <c r="B83" s="24">
        <v>0</v>
      </c>
      <c r="C83" s="24">
        <v>-6955</v>
      </c>
      <c r="D83" s="24"/>
      <c r="E83" s="24"/>
      <c r="F83" s="24">
        <f>SUM(A83:E83)</f>
        <v>2957573.6</v>
      </c>
      <c r="G83" s="24"/>
      <c r="H83" s="24">
        <f>F83+G83</f>
        <v>2957573.6</v>
      </c>
      <c r="I83" s="28" t="s">
        <v>116</v>
      </c>
      <c r="J83" s="29" t="s">
        <v>75</v>
      </c>
      <c r="K83" s="24"/>
      <c r="L83" s="24"/>
      <c r="M83" s="24"/>
      <c r="N83" s="24"/>
      <c r="O83" s="24"/>
      <c r="P83" s="24"/>
      <c r="R83" s="24"/>
    </row>
    <row r="84" spans="1:19" ht="23.25">
      <c r="F84" s="24"/>
      <c r="G84" s="24"/>
      <c r="H84" s="24"/>
      <c r="I84" s="28" t="s">
        <v>69</v>
      </c>
      <c r="J84" s="29" t="s">
        <v>117</v>
      </c>
      <c r="K84" s="24">
        <v>390333.2</v>
      </c>
      <c r="L84" s="24">
        <v>0</v>
      </c>
      <c r="M84" s="24">
        <v>18754.2</v>
      </c>
      <c r="N84" s="24">
        <v>0</v>
      </c>
      <c r="O84" s="24">
        <v>0</v>
      </c>
      <c r="P84" s="24">
        <f>SUM(K84:O84)</f>
        <v>409087.4</v>
      </c>
      <c r="Q84" s="24">
        <v>8648.6</v>
      </c>
      <c r="R84" s="24">
        <f>P84+Q84</f>
        <v>417736</v>
      </c>
    </row>
    <row r="85" spans="1:19" ht="23.25">
      <c r="I85" s="28" t="s">
        <v>70</v>
      </c>
      <c r="J85" s="29" t="s">
        <v>118</v>
      </c>
      <c r="K85" s="24">
        <v>27402.799999999999</v>
      </c>
      <c r="L85" s="24">
        <v>0</v>
      </c>
      <c r="M85" s="24">
        <v>270858.5</v>
      </c>
      <c r="N85" s="24">
        <v>0</v>
      </c>
      <c r="O85" s="24">
        <v>0</v>
      </c>
      <c r="P85" s="24">
        <f>SUM(K85:O85)</f>
        <v>298261.3</v>
      </c>
      <c r="Q85" s="24">
        <v>119474.7</v>
      </c>
      <c r="R85" s="24">
        <f>P85+Q85</f>
        <v>417736</v>
      </c>
      <c r="S85" s="21"/>
    </row>
    <row r="86" spans="1:19" ht="45.75">
      <c r="I86" s="28"/>
      <c r="J86" s="35" t="s">
        <v>119</v>
      </c>
      <c r="K86" s="24">
        <f>K79+K84-K85</f>
        <v>28176521.89999998</v>
      </c>
      <c r="L86" s="24">
        <f>L79+L84-L85</f>
        <v>2630062.8000000007</v>
      </c>
      <c r="M86" s="24">
        <f>M79+M84-M85</f>
        <v>4841936.3</v>
      </c>
      <c r="N86" s="24">
        <f>N79+N84-N85</f>
        <v>-6113251.3000000119</v>
      </c>
      <c r="O86" s="24">
        <f>O79+O84-O85</f>
        <v>-317692.59999999998</v>
      </c>
      <c r="P86" s="24">
        <f>SUM(K86:O86)</f>
        <v>29217577.099999964</v>
      </c>
      <c r="R86" s="24">
        <f>P86+Q86</f>
        <v>29217577.099999964</v>
      </c>
    </row>
    <row r="87" spans="1:19" s="2" customFormat="1" ht="23.25">
      <c r="A87" s="37">
        <f>K86-A80</f>
        <v>7301122.2999999784</v>
      </c>
      <c r="B87" s="37">
        <f>L86-B80</f>
        <v>2398613.8000000007</v>
      </c>
      <c r="C87" s="37">
        <f>M86-C80</f>
        <v>2233357.6999999997</v>
      </c>
      <c r="D87" s="37">
        <f>N86-D80</f>
        <v>-8232196.6000000117</v>
      </c>
      <c r="E87" s="37">
        <f>O86-E80</f>
        <v>-399702.1</v>
      </c>
      <c r="F87" s="37">
        <f>SUM(A87:E87)-F22</f>
        <v>3006513.9999999949</v>
      </c>
      <c r="G87" s="37">
        <f>Q17-G14+Q45-G45+Q48-G48+Q54-G54+Q84-Q85</f>
        <v>-3006514.0000000033</v>
      </c>
      <c r="H87" s="37">
        <f>F87+G87</f>
        <v>-8.3819031715393066E-9</v>
      </c>
      <c r="I87" s="38" t="s">
        <v>73</v>
      </c>
      <c r="J87" s="39" t="s">
        <v>76</v>
      </c>
      <c r="K87" s="46"/>
      <c r="L87" s="46"/>
      <c r="M87" s="46"/>
      <c r="N87" s="46"/>
      <c r="O87" s="46"/>
      <c r="P87" s="46"/>
      <c r="Q87" s="40"/>
      <c r="R87" s="41"/>
    </row>
    <row r="91" spans="1:19">
      <c r="G91" s="24"/>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7" right="0.7" top="0.75" bottom="0.75" header="0.3" footer="0.3"/>
  <pageSetup paperSize="9" scale="64" fitToHeight="0"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74" activePane="bottomLeft" state="frozen"/>
      <selection pane="bottomLeft"/>
    </sheetView>
  </sheetViews>
  <sheetFormatPr defaultRowHeight="15"/>
  <cols>
    <col min="1" max="1" width="11.7109375" style="42" customWidth="1"/>
    <col min="2" max="8" width="10.7109375" style="42" customWidth="1"/>
    <col min="9" max="9" width="6.140625" style="42" customWidth="1"/>
    <col min="10" max="10" width="25.4257812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19" max="256" width="9.140625" style="1"/>
    <col min="257" max="257" width="11.7109375" style="1" customWidth="1"/>
    <col min="258" max="264" width="10.7109375" style="1" customWidth="1"/>
    <col min="265" max="265" width="6.140625" style="1" customWidth="1"/>
    <col min="266" max="266" width="22.85546875" style="1" customWidth="1"/>
    <col min="267" max="267" width="11.85546875" style="1" customWidth="1"/>
    <col min="268" max="269" width="10" style="1" customWidth="1"/>
    <col min="270" max="270" width="10.5703125" style="1" customWidth="1"/>
    <col min="271" max="271" width="10" style="1" customWidth="1"/>
    <col min="272" max="272" width="10.85546875" style="1" customWidth="1"/>
    <col min="273" max="273" width="10.140625" style="1" customWidth="1"/>
    <col min="274" max="274" width="11.28515625" style="1" customWidth="1"/>
    <col min="275" max="512" width="9.140625" style="1"/>
    <col min="513" max="513" width="11.7109375" style="1" customWidth="1"/>
    <col min="514" max="520" width="10.7109375" style="1" customWidth="1"/>
    <col min="521" max="521" width="6.140625" style="1" customWidth="1"/>
    <col min="522" max="522" width="22.85546875" style="1" customWidth="1"/>
    <col min="523" max="523" width="11.85546875" style="1" customWidth="1"/>
    <col min="524" max="525" width="10" style="1" customWidth="1"/>
    <col min="526" max="526" width="10.5703125" style="1" customWidth="1"/>
    <col min="527" max="527" width="10" style="1" customWidth="1"/>
    <col min="528" max="528" width="10.85546875" style="1" customWidth="1"/>
    <col min="529" max="529" width="10.140625" style="1" customWidth="1"/>
    <col min="530" max="530" width="11.28515625" style="1" customWidth="1"/>
    <col min="531" max="768" width="9.140625" style="1"/>
    <col min="769" max="769" width="11.7109375" style="1" customWidth="1"/>
    <col min="770" max="776" width="10.7109375" style="1" customWidth="1"/>
    <col min="777" max="777" width="6.140625" style="1" customWidth="1"/>
    <col min="778" max="778" width="22.85546875" style="1" customWidth="1"/>
    <col min="779" max="779" width="11.85546875" style="1" customWidth="1"/>
    <col min="780" max="781" width="10" style="1" customWidth="1"/>
    <col min="782" max="782" width="10.5703125" style="1" customWidth="1"/>
    <col min="783" max="783" width="10" style="1" customWidth="1"/>
    <col min="784" max="784" width="10.85546875" style="1" customWidth="1"/>
    <col min="785" max="785" width="10.140625" style="1" customWidth="1"/>
    <col min="786" max="786" width="11.28515625" style="1" customWidth="1"/>
    <col min="787" max="1024" width="9.140625" style="1"/>
    <col min="1025" max="1025" width="11.7109375" style="1" customWidth="1"/>
    <col min="1026" max="1032" width="10.7109375" style="1" customWidth="1"/>
    <col min="1033" max="1033" width="6.140625" style="1" customWidth="1"/>
    <col min="1034" max="1034" width="22.85546875" style="1" customWidth="1"/>
    <col min="1035" max="1035" width="11.85546875" style="1" customWidth="1"/>
    <col min="1036" max="1037" width="10" style="1" customWidth="1"/>
    <col min="1038" max="1038" width="10.5703125" style="1" customWidth="1"/>
    <col min="1039" max="1039" width="10" style="1" customWidth="1"/>
    <col min="1040" max="1040" width="10.85546875" style="1" customWidth="1"/>
    <col min="1041" max="1041" width="10.140625" style="1" customWidth="1"/>
    <col min="1042" max="1042" width="11.28515625" style="1" customWidth="1"/>
    <col min="1043" max="1280" width="9.140625" style="1"/>
    <col min="1281" max="1281" width="11.7109375" style="1" customWidth="1"/>
    <col min="1282" max="1288" width="10.7109375" style="1" customWidth="1"/>
    <col min="1289" max="1289" width="6.140625" style="1" customWidth="1"/>
    <col min="1290" max="1290" width="22.85546875" style="1" customWidth="1"/>
    <col min="1291" max="1291" width="11.85546875" style="1" customWidth="1"/>
    <col min="1292" max="1293" width="10" style="1" customWidth="1"/>
    <col min="1294" max="1294" width="10.5703125" style="1" customWidth="1"/>
    <col min="1295" max="1295" width="10" style="1" customWidth="1"/>
    <col min="1296" max="1296" width="10.85546875" style="1" customWidth="1"/>
    <col min="1297" max="1297" width="10.140625" style="1" customWidth="1"/>
    <col min="1298" max="1298" width="11.28515625" style="1" customWidth="1"/>
    <col min="1299" max="1536" width="9.140625" style="1"/>
    <col min="1537" max="1537" width="11.7109375" style="1" customWidth="1"/>
    <col min="1538" max="1544" width="10.7109375" style="1" customWidth="1"/>
    <col min="1545" max="1545" width="6.140625" style="1" customWidth="1"/>
    <col min="1546" max="1546" width="22.85546875" style="1" customWidth="1"/>
    <col min="1547" max="1547" width="11.85546875" style="1" customWidth="1"/>
    <col min="1548" max="1549" width="10" style="1" customWidth="1"/>
    <col min="1550" max="1550" width="10.5703125" style="1" customWidth="1"/>
    <col min="1551" max="1551" width="10" style="1" customWidth="1"/>
    <col min="1552" max="1552" width="10.85546875" style="1" customWidth="1"/>
    <col min="1553" max="1553" width="10.140625" style="1" customWidth="1"/>
    <col min="1554" max="1554" width="11.28515625" style="1" customWidth="1"/>
    <col min="1555" max="1792" width="9.140625" style="1"/>
    <col min="1793" max="1793" width="11.7109375" style="1" customWidth="1"/>
    <col min="1794" max="1800" width="10.7109375" style="1" customWidth="1"/>
    <col min="1801" max="1801" width="6.140625" style="1" customWidth="1"/>
    <col min="1802" max="1802" width="22.85546875" style="1" customWidth="1"/>
    <col min="1803" max="1803" width="11.85546875" style="1" customWidth="1"/>
    <col min="1804" max="1805" width="10" style="1" customWidth="1"/>
    <col min="1806" max="1806" width="10.5703125" style="1" customWidth="1"/>
    <col min="1807" max="1807" width="10" style="1" customWidth="1"/>
    <col min="1808" max="1808" width="10.85546875" style="1" customWidth="1"/>
    <col min="1809" max="1809" width="10.140625" style="1" customWidth="1"/>
    <col min="1810" max="1810" width="11.28515625" style="1" customWidth="1"/>
    <col min="1811" max="2048" width="9.140625" style="1"/>
    <col min="2049" max="2049" width="11.7109375" style="1" customWidth="1"/>
    <col min="2050" max="2056" width="10.7109375" style="1" customWidth="1"/>
    <col min="2057" max="2057" width="6.140625" style="1" customWidth="1"/>
    <col min="2058" max="2058" width="22.85546875" style="1" customWidth="1"/>
    <col min="2059" max="2059" width="11.85546875" style="1" customWidth="1"/>
    <col min="2060" max="2061" width="10" style="1" customWidth="1"/>
    <col min="2062" max="2062" width="10.5703125" style="1" customWidth="1"/>
    <col min="2063" max="2063" width="10" style="1" customWidth="1"/>
    <col min="2064" max="2064" width="10.85546875" style="1" customWidth="1"/>
    <col min="2065" max="2065" width="10.140625" style="1" customWidth="1"/>
    <col min="2066" max="2066" width="11.28515625" style="1" customWidth="1"/>
    <col min="2067" max="2304" width="9.140625" style="1"/>
    <col min="2305" max="2305" width="11.7109375" style="1" customWidth="1"/>
    <col min="2306" max="2312" width="10.7109375" style="1" customWidth="1"/>
    <col min="2313" max="2313" width="6.140625" style="1" customWidth="1"/>
    <col min="2314" max="2314" width="22.85546875" style="1" customWidth="1"/>
    <col min="2315" max="2315" width="11.85546875" style="1" customWidth="1"/>
    <col min="2316" max="2317" width="10" style="1" customWidth="1"/>
    <col min="2318" max="2318" width="10.5703125" style="1" customWidth="1"/>
    <col min="2319" max="2319" width="10" style="1" customWidth="1"/>
    <col min="2320" max="2320" width="10.85546875" style="1" customWidth="1"/>
    <col min="2321" max="2321" width="10.140625" style="1" customWidth="1"/>
    <col min="2322" max="2322" width="11.28515625" style="1" customWidth="1"/>
    <col min="2323" max="2560" width="9.140625" style="1"/>
    <col min="2561" max="2561" width="11.7109375" style="1" customWidth="1"/>
    <col min="2562" max="2568" width="10.7109375" style="1" customWidth="1"/>
    <col min="2569" max="2569" width="6.140625" style="1" customWidth="1"/>
    <col min="2570" max="2570" width="22.85546875" style="1" customWidth="1"/>
    <col min="2571" max="2571" width="11.85546875" style="1" customWidth="1"/>
    <col min="2572" max="2573" width="10" style="1" customWidth="1"/>
    <col min="2574" max="2574" width="10.5703125" style="1" customWidth="1"/>
    <col min="2575" max="2575" width="10" style="1" customWidth="1"/>
    <col min="2576" max="2576" width="10.85546875" style="1" customWidth="1"/>
    <col min="2577" max="2577" width="10.140625" style="1" customWidth="1"/>
    <col min="2578" max="2578" width="11.28515625" style="1" customWidth="1"/>
    <col min="2579" max="2816" width="9.140625" style="1"/>
    <col min="2817" max="2817" width="11.7109375" style="1" customWidth="1"/>
    <col min="2818" max="2824" width="10.7109375" style="1" customWidth="1"/>
    <col min="2825" max="2825" width="6.140625" style="1" customWidth="1"/>
    <col min="2826" max="2826" width="22.85546875" style="1" customWidth="1"/>
    <col min="2827" max="2827" width="11.85546875" style="1" customWidth="1"/>
    <col min="2828" max="2829" width="10" style="1" customWidth="1"/>
    <col min="2830" max="2830" width="10.5703125" style="1" customWidth="1"/>
    <col min="2831" max="2831" width="10" style="1" customWidth="1"/>
    <col min="2832" max="2832" width="10.85546875" style="1" customWidth="1"/>
    <col min="2833" max="2833" width="10.140625" style="1" customWidth="1"/>
    <col min="2834" max="2834" width="11.28515625" style="1" customWidth="1"/>
    <col min="2835" max="3072" width="9.140625" style="1"/>
    <col min="3073" max="3073" width="11.7109375" style="1" customWidth="1"/>
    <col min="3074" max="3080" width="10.7109375" style="1" customWidth="1"/>
    <col min="3081" max="3081" width="6.140625" style="1" customWidth="1"/>
    <col min="3082" max="3082" width="22.85546875" style="1" customWidth="1"/>
    <col min="3083" max="3083" width="11.85546875" style="1" customWidth="1"/>
    <col min="3084" max="3085" width="10" style="1" customWidth="1"/>
    <col min="3086" max="3086" width="10.5703125" style="1" customWidth="1"/>
    <col min="3087" max="3087" width="10" style="1" customWidth="1"/>
    <col min="3088" max="3088" width="10.85546875" style="1" customWidth="1"/>
    <col min="3089" max="3089" width="10.140625" style="1" customWidth="1"/>
    <col min="3090" max="3090" width="11.28515625" style="1" customWidth="1"/>
    <col min="3091" max="3328" width="9.140625" style="1"/>
    <col min="3329" max="3329" width="11.7109375" style="1" customWidth="1"/>
    <col min="3330" max="3336" width="10.7109375" style="1" customWidth="1"/>
    <col min="3337" max="3337" width="6.140625" style="1" customWidth="1"/>
    <col min="3338" max="3338" width="22.85546875" style="1" customWidth="1"/>
    <col min="3339" max="3339" width="11.85546875" style="1" customWidth="1"/>
    <col min="3340" max="3341" width="10" style="1" customWidth="1"/>
    <col min="3342" max="3342" width="10.5703125" style="1" customWidth="1"/>
    <col min="3343" max="3343" width="10" style="1" customWidth="1"/>
    <col min="3344" max="3344" width="10.85546875" style="1" customWidth="1"/>
    <col min="3345" max="3345" width="10.140625" style="1" customWidth="1"/>
    <col min="3346" max="3346" width="11.28515625" style="1" customWidth="1"/>
    <col min="3347" max="3584" width="9.140625" style="1"/>
    <col min="3585" max="3585" width="11.7109375" style="1" customWidth="1"/>
    <col min="3586" max="3592" width="10.7109375" style="1" customWidth="1"/>
    <col min="3593" max="3593" width="6.140625" style="1" customWidth="1"/>
    <col min="3594" max="3594" width="22.85546875" style="1" customWidth="1"/>
    <col min="3595" max="3595" width="11.85546875" style="1" customWidth="1"/>
    <col min="3596" max="3597" width="10" style="1" customWidth="1"/>
    <col min="3598" max="3598" width="10.5703125" style="1" customWidth="1"/>
    <col min="3599" max="3599" width="10" style="1" customWidth="1"/>
    <col min="3600" max="3600" width="10.85546875" style="1" customWidth="1"/>
    <col min="3601" max="3601" width="10.140625" style="1" customWidth="1"/>
    <col min="3602" max="3602" width="11.28515625" style="1" customWidth="1"/>
    <col min="3603" max="3840" width="9.140625" style="1"/>
    <col min="3841" max="3841" width="11.7109375" style="1" customWidth="1"/>
    <col min="3842" max="3848" width="10.7109375" style="1" customWidth="1"/>
    <col min="3849" max="3849" width="6.140625" style="1" customWidth="1"/>
    <col min="3850" max="3850" width="22.85546875" style="1" customWidth="1"/>
    <col min="3851" max="3851" width="11.85546875" style="1" customWidth="1"/>
    <col min="3852" max="3853" width="10" style="1" customWidth="1"/>
    <col min="3854" max="3854" width="10.5703125" style="1" customWidth="1"/>
    <col min="3855" max="3855" width="10" style="1" customWidth="1"/>
    <col min="3856" max="3856" width="10.85546875" style="1" customWidth="1"/>
    <col min="3857" max="3857" width="10.140625" style="1" customWidth="1"/>
    <col min="3858" max="3858" width="11.28515625" style="1" customWidth="1"/>
    <col min="3859" max="4096" width="9.140625" style="1"/>
    <col min="4097" max="4097" width="11.7109375" style="1" customWidth="1"/>
    <col min="4098" max="4104" width="10.7109375" style="1" customWidth="1"/>
    <col min="4105" max="4105" width="6.140625" style="1" customWidth="1"/>
    <col min="4106" max="4106" width="22.85546875" style="1" customWidth="1"/>
    <col min="4107" max="4107" width="11.85546875" style="1" customWidth="1"/>
    <col min="4108" max="4109" width="10" style="1" customWidth="1"/>
    <col min="4110" max="4110" width="10.5703125" style="1" customWidth="1"/>
    <col min="4111" max="4111" width="10" style="1" customWidth="1"/>
    <col min="4112" max="4112" width="10.85546875" style="1" customWidth="1"/>
    <col min="4113" max="4113" width="10.140625" style="1" customWidth="1"/>
    <col min="4114" max="4114" width="11.28515625" style="1" customWidth="1"/>
    <col min="4115" max="4352" width="9.140625" style="1"/>
    <col min="4353" max="4353" width="11.7109375" style="1" customWidth="1"/>
    <col min="4354" max="4360" width="10.7109375" style="1" customWidth="1"/>
    <col min="4361" max="4361" width="6.140625" style="1" customWidth="1"/>
    <col min="4362" max="4362" width="22.85546875" style="1" customWidth="1"/>
    <col min="4363" max="4363" width="11.85546875" style="1" customWidth="1"/>
    <col min="4364" max="4365" width="10" style="1" customWidth="1"/>
    <col min="4366" max="4366" width="10.5703125" style="1" customWidth="1"/>
    <col min="4367" max="4367" width="10" style="1" customWidth="1"/>
    <col min="4368" max="4368" width="10.85546875" style="1" customWidth="1"/>
    <col min="4369" max="4369" width="10.140625" style="1" customWidth="1"/>
    <col min="4370" max="4370" width="11.28515625" style="1" customWidth="1"/>
    <col min="4371" max="4608" width="9.140625" style="1"/>
    <col min="4609" max="4609" width="11.7109375" style="1" customWidth="1"/>
    <col min="4610" max="4616" width="10.7109375" style="1" customWidth="1"/>
    <col min="4617" max="4617" width="6.140625" style="1" customWidth="1"/>
    <col min="4618" max="4618" width="22.85546875" style="1" customWidth="1"/>
    <col min="4619" max="4619" width="11.85546875" style="1" customWidth="1"/>
    <col min="4620" max="4621" width="10" style="1" customWidth="1"/>
    <col min="4622" max="4622" width="10.5703125" style="1" customWidth="1"/>
    <col min="4623" max="4623" width="10" style="1" customWidth="1"/>
    <col min="4624" max="4624" width="10.85546875" style="1" customWidth="1"/>
    <col min="4625" max="4625" width="10.140625" style="1" customWidth="1"/>
    <col min="4626" max="4626" width="11.28515625" style="1" customWidth="1"/>
    <col min="4627" max="4864" width="9.140625" style="1"/>
    <col min="4865" max="4865" width="11.7109375" style="1" customWidth="1"/>
    <col min="4866" max="4872" width="10.7109375" style="1" customWidth="1"/>
    <col min="4873" max="4873" width="6.140625" style="1" customWidth="1"/>
    <col min="4874" max="4874" width="22.85546875" style="1" customWidth="1"/>
    <col min="4875" max="4875" width="11.85546875" style="1" customWidth="1"/>
    <col min="4876" max="4877" width="10" style="1" customWidth="1"/>
    <col min="4878" max="4878" width="10.5703125" style="1" customWidth="1"/>
    <col min="4879" max="4879" width="10" style="1" customWidth="1"/>
    <col min="4880" max="4880" width="10.85546875" style="1" customWidth="1"/>
    <col min="4881" max="4881" width="10.140625" style="1" customWidth="1"/>
    <col min="4882" max="4882" width="11.28515625" style="1" customWidth="1"/>
    <col min="4883" max="5120" width="9.140625" style="1"/>
    <col min="5121" max="5121" width="11.7109375" style="1" customWidth="1"/>
    <col min="5122" max="5128" width="10.7109375" style="1" customWidth="1"/>
    <col min="5129" max="5129" width="6.140625" style="1" customWidth="1"/>
    <col min="5130" max="5130" width="22.85546875" style="1" customWidth="1"/>
    <col min="5131" max="5131" width="11.85546875" style="1" customWidth="1"/>
    <col min="5132" max="5133" width="10" style="1" customWidth="1"/>
    <col min="5134" max="5134" width="10.5703125" style="1" customWidth="1"/>
    <col min="5135" max="5135" width="10" style="1" customWidth="1"/>
    <col min="5136" max="5136" width="10.85546875" style="1" customWidth="1"/>
    <col min="5137" max="5137" width="10.140625" style="1" customWidth="1"/>
    <col min="5138" max="5138" width="11.28515625" style="1" customWidth="1"/>
    <col min="5139" max="5376" width="9.140625" style="1"/>
    <col min="5377" max="5377" width="11.7109375" style="1" customWidth="1"/>
    <col min="5378" max="5384" width="10.7109375" style="1" customWidth="1"/>
    <col min="5385" max="5385" width="6.140625" style="1" customWidth="1"/>
    <col min="5386" max="5386" width="22.85546875" style="1" customWidth="1"/>
    <col min="5387" max="5387" width="11.85546875" style="1" customWidth="1"/>
    <col min="5388" max="5389" width="10" style="1" customWidth="1"/>
    <col min="5390" max="5390" width="10.5703125" style="1" customWidth="1"/>
    <col min="5391" max="5391" width="10" style="1" customWidth="1"/>
    <col min="5392" max="5392" width="10.85546875" style="1" customWidth="1"/>
    <col min="5393" max="5393" width="10.140625" style="1" customWidth="1"/>
    <col min="5394" max="5394" width="11.28515625" style="1" customWidth="1"/>
    <col min="5395" max="5632" width="9.140625" style="1"/>
    <col min="5633" max="5633" width="11.7109375" style="1" customWidth="1"/>
    <col min="5634" max="5640" width="10.7109375" style="1" customWidth="1"/>
    <col min="5641" max="5641" width="6.140625" style="1" customWidth="1"/>
    <col min="5642" max="5642" width="22.85546875" style="1" customWidth="1"/>
    <col min="5643" max="5643" width="11.85546875" style="1" customWidth="1"/>
    <col min="5644" max="5645" width="10" style="1" customWidth="1"/>
    <col min="5646" max="5646" width="10.5703125" style="1" customWidth="1"/>
    <col min="5647" max="5647" width="10" style="1" customWidth="1"/>
    <col min="5648" max="5648" width="10.85546875" style="1" customWidth="1"/>
    <col min="5649" max="5649" width="10.140625" style="1" customWidth="1"/>
    <col min="5650" max="5650" width="11.28515625" style="1" customWidth="1"/>
    <col min="5651" max="5888" width="9.140625" style="1"/>
    <col min="5889" max="5889" width="11.7109375" style="1" customWidth="1"/>
    <col min="5890" max="5896" width="10.7109375" style="1" customWidth="1"/>
    <col min="5897" max="5897" width="6.140625" style="1" customWidth="1"/>
    <col min="5898" max="5898" width="22.85546875" style="1" customWidth="1"/>
    <col min="5899" max="5899" width="11.85546875" style="1" customWidth="1"/>
    <col min="5900" max="5901" width="10" style="1" customWidth="1"/>
    <col min="5902" max="5902" width="10.5703125" style="1" customWidth="1"/>
    <col min="5903" max="5903" width="10" style="1" customWidth="1"/>
    <col min="5904" max="5904" width="10.85546875" style="1" customWidth="1"/>
    <col min="5905" max="5905" width="10.140625" style="1" customWidth="1"/>
    <col min="5906" max="5906" width="11.28515625" style="1" customWidth="1"/>
    <col min="5907" max="6144" width="9.140625" style="1"/>
    <col min="6145" max="6145" width="11.7109375" style="1" customWidth="1"/>
    <col min="6146" max="6152" width="10.7109375" style="1" customWidth="1"/>
    <col min="6153" max="6153" width="6.140625" style="1" customWidth="1"/>
    <col min="6154" max="6154" width="22.85546875" style="1" customWidth="1"/>
    <col min="6155" max="6155" width="11.85546875" style="1" customWidth="1"/>
    <col min="6156" max="6157" width="10" style="1" customWidth="1"/>
    <col min="6158" max="6158" width="10.5703125" style="1" customWidth="1"/>
    <col min="6159" max="6159" width="10" style="1" customWidth="1"/>
    <col min="6160" max="6160" width="10.85546875" style="1" customWidth="1"/>
    <col min="6161" max="6161" width="10.140625" style="1" customWidth="1"/>
    <col min="6162" max="6162" width="11.28515625" style="1" customWidth="1"/>
    <col min="6163" max="6400" width="9.140625" style="1"/>
    <col min="6401" max="6401" width="11.7109375" style="1" customWidth="1"/>
    <col min="6402" max="6408" width="10.7109375" style="1" customWidth="1"/>
    <col min="6409" max="6409" width="6.140625" style="1" customWidth="1"/>
    <col min="6410" max="6410" width="22.85546875" style="1" customWidth="1"/>
    <col min="6411" max="6411" width="11.85546875" style="1" customWidth="1"/>
    <col min="6412" max="6413" width="10" style="1" customWidth="1"/>
    <col min="6414" max="6414" width="10.5703125" style="1" customWidth="1"/>
    <col min="6415" max="6415" width="10" style="1" customWidth="1"/>
    <col min="6416" max="6416" width="10.85546875" style="1" customWidth="1"/>
    <col min="6417" max="6417" width="10.140625" style="1" customWidth="1"/>
    <col min="6418" max="6418" width="11.28515625" style="1" customWidth="1"/>
    <col min="6419" max="6656" width="9.140625" style="1"/>
    <col min="6657" max="6657" width="11.7109375" style="1" customWidth="1"/>
    <col min="6658" max="6664" width="10.7109375" style="1" customWidth="1"/>
    <col min="6665" max="6665" width="6.140625" style="1" customWidth="1"/>
    <col min="6666" max="6666" width="22.85546875" style="1" customWidth="1"/>
    <col min="6667" max="6667" width="11.85546875" style="1" customWidth="1"/>
    <col min="6668" max="6669" width="10" style="1" customWidth="1"/>
    <col min="6670" max="6670" width="10.5703125" style="1" customWidth="1"/>
    <col min="6671" max="6671" width="10" style="1" customWidth="1"/>
    <col min="6672" max="6672" width="10.85546875" style="1" customWidth="1"/>
    <col min="6673" max="6673" width="10.140625" style="1" customWidth="1"/>
    <col min="6674" max="6674" width="11.28515625" style="1" customWidth="1"/>
    <col min="6675" max="6912" width="9.140625" style="1"/>
    <col min="6913" max="6913" width="11.7109375" style="1" customWidth="1"/>
    <col min="6914" max="6920" width="10.7109375" style="1" customWidth="1"/>
    <col min="6921" max="6921" width="6.140625" style="1" customWidth="1"/>
    <col min="6922" max="6922" width="22.85546875" style="1" customWidth="1"/>
    <col min="6923" max="6923" width="11.85546875" style="1" customWidth="1"/>
    <col min="6924" max="6925" width="10" style="1" customWidth="1"/>
    <col min="6926" max="6926" width="10.5703125" style="1" customWidth="1"/>
    <col min="6927" max="6927" width="10" style="1" customWidth="1"/>
    <col min="6928" max="6928" width="10.85546875" style="1" customWidth="1"/>
    <col min="6929" max="6929" width="10.140625" style="1" customWidth="1"/>
    <col min="6930" max="6930" width="11.28515625" style="1" customWidth="1"/>
    <col min="6931" max="7168" width="9.140625" style="1"/>
    <col min="7169" max="7169" width="11.7109375" style="1" customWidth="1"/>
    <col min="7170" max="7176" width="10.7109375" style="1" customWidth="1"/>
    <col min="7177" max="7177" width="6.140625" style="1" customWidth="1"/>
    <col min="7178" max="7178" width="22.85546875" style="1" customWidth="1"/>
    <col min="7179" max="7179" width="11.85546875" style="1" customWidth="1"/>
    <col min="7180" max="7181" width="10" style="1" customWidth="1"/>
    <col min="7182" max="7182" width="10.5703125" style="1" customWidth="1"/>
    <col min="7183" max="7183" width="10" style="1" customWidth="1"/>
    <col min="7184" max="7184" width="10.85546875" style="1" customWidth="1"/>
    <col min="7185" max="7185" width="10.140625" style="1" customWidth="1"/>
    <col min="7186" max="7186" width="11.28515625" style="1" customWidth="1"/>
    <col min="7187" max="7424" width="9.140625" style="1"/>
    <col min="7425" max="7425" width="11.7109375" style="1" customWidth="1"/>
    <col min="7426" max="7432" width="10.7109375" style="1" customWidth="1"/>
    <col min="7433" max="7433" width="6.140625" style="1" customWidth="1"/>
    <col min="7434" max="7434" width="22.85546875" style="1" customWidth="1"/>
    <col min="7435" max="7435" width="11.85546875" style="1" customWidth="1"/>
    <col min="7436" max="7437" width="10" style="1" customWidth="1"/>
    <col min="7438" max="7438" width="10.5703125" style="1" customWidth="1"/>
    <col min="7439" max="7439" width="10" style="1" customWidth="1"/>
    <col min="7440" max="7440" width="10.85546875" style="1" customWidth="1"/>
    <col min="7441" max="7441" width="10.140625" style="1" customWidth="1"/>
    <col min="7442" max="7442" width="11.28515625" style="1" customWidth="1"/>
    <col min="7443" max="7680" width="9.140625" style="1"/>
    <col min="7681" max="7681" width="11.7109375" style="1" customWidth="1"/>
    <col min="7682" max="7688" width="10.7109375" style="1" customWidth="1"/>
    <col min="7689" max="7689" width="6.140625" style="1" customWidth="1"/>
    <col min="7690" max="7690" width="22.85546875" style="1" customWidth="1"/>
    <col min="7691" max="7691" width="11.85546875" style="1" customWidth="1"/>
    <col min="7692" max="7693" width="10" style="1" customWidth="1"/>
    <col min="7694" max="7694" width="10.5703125" style="1" customWidth="1"/>
    <col min="7695" max="7695" width="10" style="1" customWidth="1"/>
    <col min="7696" max="7696" width="10.85546875" style="1" customWidth="1"/>
    <col min="7697" max="7697" width="10.140625" style="1" customWidth="1"/>
    <col min="7698" max="7698" width="11.28515625" style="1" customWidth="1"/>
    <col min="7699" max="7936" width="9.140625" style="1"/>
    <col min="7937" max="7937" width="11.7109375" style="1" customWidth="1"/>
    <col min="7938" max="7944" width="10.7109375" style="1" customWidth="1"/>
    <col min="7945" max="7945" width="6.140625" style="1" customWidth="1"/>
    <col min="7946" max="7946" width="22.85546875" style="1" customWidth="1"/>
    <col min="7947" max="7947" width="11.85546875" style="1" customWidth="1"/>
    <col min="7948" max="7949" width="10" style="1" customWidth="1"/>
    <col min="7950" max="7950" width="10.5703125" style="1" customWidth="1"/>
    <col min="7951" max="7951" width="10" style="1" customWidth="1"/>
    <col min="7952" max="7952" width="10.85546875" style="1" customWidth="1"/>
    <col min="7953" max="7953" width="10.140625" style="1" customWidth="1"/>
    <col min="7954" max="7954" width="11.28515625" style="1" customWidth="1"/>
    <col min="7955" max="8192" width="9.140625" style="1"/>
    <col min="8193" max="8193" width="11.7109375" style="1" customWidth="1"/>
    <col min="8194" max="8200" width="10.7109375" style="1" customWidth="1"/>
    <col min="8201" max="8201" width="6.140625" style="1" customWidth="1"/>
    <col min="8202" max="8202" width="22.85546875" style="1" customWidth="1"/>
    <col min="8203" max="8203" width="11.85546875" style="1" customWidth="1"/>
    <col min="8204" max="8205" width="10" style="1" customWidth="1"/>
    <col min="8206" max="8206" width="10.5703125" style="1" customWidth="1"/>
    <col min="8207" max="8207" width="10" style="1" customWidth="1"/>
    <col min="8208" max="8208" width="10.85546875" style="1" customWidth="1"/>
    <col min="8209" max="8209" width="10.140625" style="1" customWidth="1"/>
    <col min="8210" max="8210" width="11.28515625" style="1" customWidth="1"/>
    <col min="8211" max="8448" width="9.140625" style="1"/>
    <col min="8449" max="8449" width="11.7109375" style="1" customWidth="1"/>
    <col min="8450" max="8456" width="10.7109375" style="1" customWidth="1"/>
    <col min="8457" max="8457" width="6.140625" style="1" customWidth="1"/>
    <col min="8458" max="8458" width="22.85546875" style="1" customWidth="1"/>
    <col min="8459" max="8459" width="11.85546875" style="1" customWidth="1"/>
    <col min="8460" max="8461" width="10" style="1" customWidth="1"/>
    <col min="8462" max="8462" width="10.5703125" style="1" customWidth="1"/>
    <col min="8463" max="8463" width="10" style="1" customWidth="1"/>
    <col min="8464" max="8464" width="10.85546875" style="1" customWidth="1"/>
    <col min="8465" max="8465" width="10.140625" style="1" customWidth="1"/>
    <col min="8466" max="8466" width="11.28515625" style="1" customWidth="1"/>
    <col min="8467" max="8704" width="9.140625" style="1"/>
    <col min="8705" max="8705" width="11.7109375" style="1" customWidth="1"/>
    <col min="8706" max="8712" width="10.7109375" style="1" customWidth="1"/>
    <col min="8713" max="8713" width="6.140625" style="1" customWidth="1"/>
    <col min="8714" max="8714" width="22.85546875" style="1" customWidth="1"/>
    <col min="8715" max="8715" width="11.85546875" style="1" customWidth="1"/>
    <col min="8716" max="8717" width="10" style="1" customWidth="1"/>
    <col min="8718" max="8718" width="10.5703125" style="1" customWidth="1"/>
    <col min="8719" max="8719" width="10" style="1" customWidth="1"/>
    <col min="8720" max="8720" width="10.85546875" style="1" customWidth="1"/>
    <col min="8721" max="8721" width="10.140625" style="1" customWidth="1"/>
    <col min="8722" max="8722" width="11.28515625" style="1" customWidth="1"/>
    <col min="8723" max="8960" width="9.140625" style="1"/>
    <col min="8961" max="8961" width="11.7109375" style="1" customWidth="1"/>
    <col min="8962" max="8968" width="10.7109375" style="1" customWidth="1"/>
    <col min="8969" max="8969" width="6.140625" style="1" customWidth="1"/>
    <col min="8970" max="8970" width="22.85546875" style="1" customWidth="1"/>
    <col min="8971" max="8971" width="11.85546875" style="1" customWidth="1"/>
    <col min="8972" max="8973" width="10" style="1" customWidth="1"/>
    <col min="8974" max="8974" width="10.5703125" style="1" customWidth="1"/>
    <col min="8975" max="8975" width="10" style="1" customWidth="1"/>
    <col min="8976" max="8976" width="10.85546875" style="1" customWidth="1"/>
    <col min="8977" max="8977" width="10.140625" style="1" customWidth="1"/>
    <col min="8978" max="8978" width="11.28515625" style="1" customWidth="1"/>
    <col min="8979" max="9216" width="9.140625" style="1"/>
    <col min="9217" max="9217" width="11.7109375" style="1" customWidth="1"/>
    <col min="9218" max="9224" width="10.7109375" style="1" customWidth="1"/>
    <col min="9225" max="9225" width="6.140625" style="1" customWidth="1"/>
    <col min="9226" max="9226" width="22.85546875" style="1" customWidth="1"/>
    <col min="9227" max="9227" width="11.85546875" style="1" customWidth="1"/>
    <col min="9228" max="9229" width="10" style="1" customWidth="1"/>
    <col min="9230" max="9230" width="10.5703125" style="1" customWidth="1"/>
    <col min="9231" max="9231" width="10" style="1" customWidth="1"/>
    <col min="9232" max="9232" width="10.85546875" style="1" customWidth="1"/>
    <col min="9233" max="9233" width="10.140625" style="1" customWidth="1"/>
    <col min="9234" max="9234" width="11.28515625" style="1" customWidth="1"/>
    <col min="9235" max="9472" width="9.140625" style="1"/>
    <col min="9473" max="9473" width="11.7109375" style="1" customWidth="1"/>
    <col min="9474" max="9480" width="10.7109375" style="1" customWidth="1"/>
    <col min="9481" max="9481" width="6.140625" style="1" customWidth="1"/>
    <col min="9482" max="9482" width="22.85546875" style="1" customWidth="1"/>
    <col min="9483" max="9483" width="11.85546875" style="1" customWidth="1"/>
    <col min="9484" max="9485" width="10" style="1" customWidth="1"/>
    <col min="9486" max="9486" width="10.5703125" style="1" customWidth="1"/>
    <col min="9487" max="9487" width="10" style="1" customWidth="1"/>
    <col min="9488" max="9488" width="10.85546875" style="1" customWidth="1"/>
    <col min="9489" max="9489" width="10.140625" style="1" customWidth="1"/>
    <col min="9490" max="9490" width="11.28515625" style="1" customWidth="1"/>
    <col min="9491" max="9728" width="9.140625" style="1"/>
    <col min="9729" max="9729" width="11.7109375" style="1" customWidth="1"/>
    <col min="9730" max="9736" width="10.7109375" style="1" customWidth="1"/>
    <col min="9737" max="9737" width="6.140625" style="1" customWidth="1"/>
    <col min="9738" max="9738" width="22.85546875" style="1" customWidth="1"/>
    <col min="9739" max="9739" width="11.85546875" style="1" customWidth="1"/>
    <col min="9740" max="9741" width="10" style="1" customWidth="1"/>
    <col min="9742" max="9742" width="10.5703125" style="1" customWidth="1"/>
    <col min="9743" max="9743" width="10" style="1" customWidth="1"/>
    <col min="9744" max="9744" width="10.85546875" style="1" customWidth="1"/>
    <col min="9745" max="9745" width="10.140625" style="1" customWidth="1"/>
    <col min="9746" max="9746" width="11.28515625" style="1" customWidth="1"/>
    <col min="9747" max="9984" width="9.140625" style="1"/>
    <col min="9985" max="9985" width="11.7109375" style="1" customWidth="1"/>
    <col min="9986" max="9992" width="10.7109375" style="1" customWidth="1"/>
    <col min="9993" max="9993" width="6.140625" style="1" customWidth="1"/>
    <col min="9994" max="9994" width="22.85546875" style="1" customWidth="1"/>
    <col min="9995" max="9995" width="11.85546875" style="1" customWidth="1"/>
    <col min="9996" max="9997" width="10" style="1" customWidth="1"/>
    <col min="9998" max="9998" width="10.5703125" style="1" customWidth="1"/>
    <col min="9999" max="9999" width="10" style="1" customWidth="1"/>
    <col min="10000" max="10000" width="10.85546875" style="1" customWidth="1"/>
    <col min="10001" max="10001" width="10.140625" style="1" customWidth="1"/>
    <col min="10002" max="10002" width="11.28515625" style="1" customWidth="1"/>
    <col min="10003" max="10240" width="9.140625" style="1"/>
    <col min="10241" max="10241" width="11.7109375" style="1" customWidth="1"/>
    <col min="10242" max="10248" width="10.7109375" style="1" customWidth="1"/>
    <col min="10249" max="10249" width="6.140625" style="1" customWidth="1"/>
    <col min="10250" max="10250" width="22.85546875" style="1" customWidth="1"/>
    <col min="10251" max="10251" width="11.85546875" style="1" customWidth="1"/>
    <col min="10252" max="10253" width="10" style="1" customWidth="1"/>
    <col min="10254" max="10254" width="10.5703125" style="1" customWidth="1"/>
    <col min="10255" max="10255" width="10" style="1" customWidth="1"/>
    <col min="10256" max="10256" width="10.85546875" style="1" customWidth="1"/>
    <col min="10257" max="10257" width="10.140625" style="1" customWidth="1"/>
    <col min="10258" max="10258" width="11.28515625" style="1" customWidth="1"/>
    <col min="10259" max="10496" width="9.140625" style="1"/>
    <col min="10497" max="10497" width="11.7109375" style="1" customWidth="1"/>
    <col min="10498" max="10504" width="10.7109375" style="1" customWidth="1"/>
    <col min="10505" max="10505" width="6.140625" style="1" customWidth="1"/>
    <col min="10506" max="10506" width="22.85546875" style="1" customWidth="1"/>
    <col min="10507" max="10507" width="11.85546875" style="1" customWidth="1"/>
    <col min="10508" max="10509" width="10" style="1" customWidth="1"/>
    <col min="10510" max="10510" width="10.5703125" style="1" customWidth="1"/>
    <col min="10511" max="10511" width="10" style="1" customWidth="1"/>
    <col min="10512" max="10512" width="10.85546875" style="1" customWidth="1"/>
    <col min="10513" max="10513" width="10.140625" style="1" customWidth="1"/>
    <col min="10514" max="10514" width="11.28515625" style="1" customWidth="1"/>
    <col min="10515" max="10752" width="9.140625" style="1"/>
    <col min="10753" max="10753" width="11.7109375" style="1" customWidth="1"/>
    <col min="10754" max="10760" width="10.7109375" style="1" customWidth="1"/>
    <col min="10761" max="10761" width="6.140625" style="1" customWidth="1"/>
    <col min="10762" max="10762" width="22.85546875" style="1" customWidth="1"/>
    <col min="10763" max="10763" width="11.85546875" style="1" customWidth="1"/>
    <col min="10764" max="10765" width="10" style="1" customWidth="1"/>
    <col min="10766" max="10766" width="10.5703125" style="1" customWidth="1"/>
    <col min="10767" max="10767" width="10" style="1" customWidth="1"/>
    <col min="10768" max="10768" width="10.85546875" style="1" customWidth="1"/>
    <col min="10769" max="10769" width="10.140625" style="1" customWidth="1"/>
    <col min="10770" max="10770" width="11.28515625" style="1" customWidth="1"/>
    <col min="10771" max="11008" width="9.140625" style="1"/>
    <col min="11009" max="11009" width="11.7109375" style="1" customWidth="1"/>
    <col min="11010" max="11016" width="10.7109375" style="1" customWidth="1"/>
    <col min="11017" max="11017" width="6.140625" style="1" customWidth="1"/>
    <col min="11018" max="11018" width="22.85546875" style="1" customWidth="1"/>
    <col min="11019" max="11019" width="11.85546875" style="1" customWidth="1"/>
    <col min="11020" max="11021" width="10" style="1" customWidth="1"/>
    <col min="11022" max="11022" width="10.5703125" style="1" customWidth="1"/>
    <col min="11023" max="11023" width="10" style="1" customWidth="1"/>
    <col min="11024" max="11024" width="10.85546875" style="1" customWidth="1"/>
    <col min="11025" max="11025" width="10.140625" style="1" customWidth="1"/>
    <col min="11026" max="11026" width="11.28515625" style="1" customWidth="1"/>
    <col min="11027" max="11264" width="9.140625" style="1"/>
    <col min="11265" max="11265" width="11.7109375" style="1" customWidth="1"/>
    <col min="11266" max="11272" width="10.7109375" style="1" customWidth="1"/>
    <col min="11273" max="11273" width="6.140625" style="1" customWidth="1"/>
    <col min="11274" max="11274" width="22.85546875" style="1" customWidth="1"/>
    <col min="11275" max="11275" width="11.85546875" style="1" customWidth="1"/>
    <col min="11276" max="11277" width="10" style="1" customWidth="1"/>
    <col min="11278" max="11278" width="10.5703125" style="1" customWidth="1"/>
    <col min="11279" max="11279" width="10" style="1" customWidth="1"/>
    <col min="11280" max="11280" width="10.85546875" style="1" customWidth="1"/>
    <col min="11281" max="11281" width="10.140625" style="1" customWidth="1"/>
    <col min="11282" max="11282" width="11.28515625" style="1" customWidth="1"/>
    <col min="11283" max="11520" width="9.140625" style="1"/>
    <col min="11521" max="11521" width="11.7109375" style="1" customWidth="1"/>
    <col min="11522" max="11528" width="10.7109375" style="1" customWidth="1"/>
    <col min="11529" max="11529" width="6.140625" style="1" customWidth="1"/>
    <col min="11530" max="11530" width="22.85546875" style="1" customWidth="1"/>
    <col min="11531" max="11531" width="11.85546875" style="1" customWidth="1"/>
    <col min="11532" max="11533" width="10" style="1" customWidth="1"/>
    <col min="11534" max="11534" width="10.5703125" style="1" customWidth="1"/>
    <col min="11535" max="11535" width="10" style="1" customWidth="1"/>
    <col min="11536" max="11536" width="10.85546875" style="1" customWidth="1"/>
    <col min="11537" max="11537" width="10.140625" style="1" customWidth="1"/>
    <col min="11538" max="11538" width="11.28515625" style="1" customWidth="1"/>
    <col min="11539" max="11776" width="9.140625" style="1"/>
    <col min="11777" max="11777" width="11.7109375" style="1" customWidth="1"/>
    <col min="11778" max="11784" width="10.7109375" style="1" customWidth="1"/>
    <col min="11785" max="11785" width="6.140625" style="1" customWidth="1"/>
    <col min="11786" max="11786" width="22.85546875" style="1" customWidth="1"/>
    <col min="11787" max="11787" width="11.85546875" style="1" customWidth="1"/>
    <col min="11788" max="11789" width="10" style="1" customWidth="1"/>
    <col min="11790" max="11790" width="10.5703125" style="1" customWidth="1"/>
    <col min="11791" max="11791" width="10" style="1" customWidth="1"/>
    <col min="11792" max="11792" width="10.85546875" style="1" customWidth="1"/>
    <col min="11793" max="11793" width="10.140625" style="1" customWidth="1"/>
    <col min="11794" max="11794" width="11.28515625" style="1" customWidth="1"/>
    <col min="11795" max="12032" width="9.140625" style="1"/>
    <col min="12033" max="12033" width="11.7109375" style="1" customWidth="1"/>
    <col min="12034" max="12040" width="10.7109375" style="1" customWidth="1"/>
    <col min="12041" max="12041" width="6.140625" style="1" customWidth="1"/>
    <col min="12042" max="12042" width="22.85546875" style="1" customWidth="1"/>
    <col min="12043" max="12043" width="11.85546875" style="1" customWidth="1"/>
    <col min="12044" max="12045" width="10" style="1" customWidth="1"/>
    <col min="12046" max="12046" width="10.5703125" style="1" customWidth="1"/>
    <col min="12047" max="12047" width="10" style="1" customWidth="1"/>
    <col min="12048" max="12048" width="10.85546875" style="1" customWidth="1"/>
    <col min="12049" max="12049" width="10.140625" style="1" customWidth="1"/>
    <col min="12050" max="12050" width="11.28515625" style="1" customWidth="1"/>
    <col min="12051" max="12288" width="9.140625" style="1"/>
    <col min="12289" max="12289" width="11.7109375" style="1" customWidth="1"/>
    <col min="12290" max="12296" width="10.7109375" style="1" customWidth="1"/>
    <col min="12297" max="12297" width="6.140625" style="1" customWidth="1"/>
    <col min="12298" max="12298" width="22.85546875" style="1" customWidth="1"/>
    <col min="12299" max="12299" width="11.85546875" style="1" customWidth="1"/>
    <col min="12300" max="12301" width="10" style="1" customWidth="1"/>
    <col min="12302" max="12302" width="10.5703125" style="1" customWidth="1"/>
    <col min="12303" max="12303" width="10" style="1" customWidth="1"/>
    <col min="12304" max="12304" width="10.85546875" style="1" customWidth="1"/>
    <col min="12305" max="12305" width="10.140625" style="1" customWidth="1"/>
    <col min="12306" max="12306" width="11.28515625" style="1" customWidth="1"/>
    <col min="12307" max="12544" width="9.140625" style="1"/>
    <col min="12545" max="12545" width="11.7109375" style="1" customWidth="1"/>
    <col min="12546" max="12552" width="10.7109375" style="1" customWidth="1"/>
    <col min="12553" max="12553" width="6.140625" style="1" customWidth="1"/>
    <col min="12554" max="12554" width="22.85546875" style="1" customWidth="1"/>
    <col min="12555" max="12555" width="11.85546875" style="1" customWidth="1"/>
    <col min="12556" max="12557" width="10" style="1" customWidth="1"/>
    <col min="12558" max="12558" width="10.5703125" style="1" customWidth="1"/>
    <col min="12559" max="12559" width="10" style="1" customWidth="1"/>
    <col min="12560" max="12560" width="10.85546875" style="1" customWidth="1"/>
    <col min="12561" max="12561" width="10.140625" style="1" customWidth="1"/>
    <col min="12562" max="12562" width="11.28515625" style="1" customWidth="1"/>
    <col min="12563" max="12800" width="9.140625" style="1"/>
    <col min="12801" max="12801" width="11.7109375" style="1" customWidth="1"/>
    <col min="12802" max="12808" width="10.7109375" style="1" customWidth="1"/>
    <col min="12809" max="12809" width="6.140625" style="1" customWidth="1"/>
    <col min="12810" max="12810" width="22.85546875" style="1" customWidth="1"/>
    <col min="12811" max="12811" width="11.85546875" style="1" customWidth="1"/>
    <col min="12812" max="12813" width="10" style="1" customWidth="1"/>
    <col min="12814" max="12814" width="10.5703125" style="1" customWidth="1"/>
    <col min="12815" max="12815" width="10" style="1" customWidth="1"/>
    <col min="12816" max="12816" width="10.85546875" style="1" customWidth="1"/>
    <col min="12817" max="12817" width="10.140625" style="1" customWidth="1"/>
    <col min="12818" max="12818" width="11.28515625" style="1" customWidth="1"/>
    <col min="12819" max="13056" width="9.140625" style="1"/>
    <col min="13057" max="13057" width="11.7109375" style="1" customWidth="1"/>
    <col min="13058" max="13064" width="10.7109375" style="1" customWidth="1"/>
    <col min="13065" max="13065" width="6.140625" style="1" customWidth="1"/>
    <col min="13066" max="13066" width="22.85546875" style="1" customWidth="1"/>
    <col min="13067" max="13067" width="11.85546875" style="1" customWidth="1"/>
    <col min="13068" max="13069" width="10" style="1" customWidth="1"/>
    <col min="13070" max="13070" width="10.5703125" style="1" customWidth="1"/>
    <col min="13071" max="13071" width="10" style="1" customWidth="1"/>
    <col min="13072" max="13072" width="10.85546875" style="1" customWidth="1"/>
    <col min="13073" max="13073" width="10.140625" style="1" customWidth="1"/>
    <col min="13074" max="13074" width="11.28515625" style="1" customWidth="1"/>
    <col min="13075" max="13312" width="9.140625" style="1"/>
    <col min="13313" max="13313" width="11.7109375" style="1" customWidth="1"/>
    <col min="13314" max="13320" width="10.7109375" style="1" customWidth="1"/>
    <col min="13321" max="13321" width="6.140625" style="1" customWidth="1"/>
    <col min="13322" max="13322" width="22.85546875" style="1" customWidth="1"/>
    <col min="13323" max="13323" width="11.85546875" style="1" customWidth="1"/>
    <col min="13324" max="13325" width="10" style="1" customWidth="1"/>
    <col min="13326" max="13326" width="10.5703125" style="1" customWidth="1"/>
    <col min="13327" max="13327" width="10" style="1" customWidth="1"/>
    <col min="13328" max="13328" width="10.85546875" style="1" customWidth="1"/>
    <col min="13329" max="13329" width="10.140625" style="1" customWidth="1"/>
    <col min="13330" max="13330" width="11.28515625" style="1" customWidth="1"/>
    <col min="13331" max="13568" width="9.140625" style="1"/>
    <col min="13569" max="13569" width="11.7109375" style="1" customWidth="1"/>
    <col min="13570" max="13576" width="10.7109375" style="1" customWidth="1"/>
    <col min="13577" max="13577" width="6.140625" style="1" customWidth="1"/>
    <col min="13578" max="13578" width="22.85546875" style="1" customWidth="1"/>
    <col min="13579" max="13579" width="11.85546875" style="1" customWidth="1"/>
    <col min="13580" max="13581" width="10" style="1" customWidth="1"/>
    <col min="13582" max="13582" width="10.5703125" style="1" customWidth="1"/>
    <col min="13583" max="13583" width="10" style="1" customWidth="1"/>
    <col min="13584" max="13584" width="10.85546875" style="1" customWidth="1"/>
    <col min="13585" max="13585" width="10.140625" style="1" customWidth="1"/>
    <col min="13586" max="13586" width="11.28515625" style="1" customWidth="1"/>
    <col min="13587" max="13824" width="9.140625" style="1"/>
    <col min="13825" max="13825" width="11.7109375" style="1" customWidth="1"/>
    <col min="13826" max="13832" width="10.7109375" style="1" customWidth="1"/>
    <col min="13833" max="13833" width="6.140625" style="1" customWidth="1"/>
    <col min="13834" max="13834" width="22.85546875" style="1" customWidth="1"/>
    <col min="13835" max="13835" width="11.85546875" style="1" customWidth="1"/>
    <col min="13836" max="13837" width="10" style="1" customWidth="1"/>
    <col min="13838" max="13838" width="10.5703125" style="1" customWidth="1"/>
    <col min="13839" max="13839" width="10" style="1" customWidth="1"/>
    <col min="13840" max="13840" width="10.85546875" style="1" customWidth="1"/>
    <col min="13841" max="13841" width="10.140625" style="1" customWidth="1"/>
    <col min="13842" max="13842" width="11.28515625" style="1" customWidth="1"/>
    <col min="13843" max="14080" width="9.140625" style="1"/>
    <col min="14081" max="14081" width="11.7109375" style="1" customWidth="1"/>
    <col min="14082" max="14088" width="10.7109375" style="1" customWidth="1"/>
    <col min="14089" max="14089" width="6.140625" style="1" customWidth="1"/>
    <col min="14090" max="14090" width="22.85546875" style="1" customWidth="1"/>
    <col min="14091" max="14091" width="11.85546875" style="1" customWidth="1"/>
    <col min="14092" max="14093" width="10" style="1" customWidth="1"/>
    <col min="14094" max="14094" width="10.5703125" style="1" customWidth="1"/>
    <col min="14095" max="14095" width="10" style="1" customWidth="1"/>
    <col min="14096" max="14096" width="10.85546875" style="1" customWidth="1"/>
    <col min="14097" max="14097" width="10.140625" style="1" customWidth="1"/>
    <col min="14098" max="14098" width="11.28515625" style="1" customWidth="1"/>
    <col min="14099" max="14336" width="9.140625" style="1"/>
    <col min="14337" max="14337" width="11.7109375" style="1" customWidth="1"/>
    <col min="14338" max="14344" width="10.7109375" style="1" customWidth="1"/>
    <col min="14345" max="14345" width="6.140625" style="1" customWidth="1"/>
    <col min="14346" max="14346" width="22.85546875" style="1" customWidth="1"/>
    <col min="14347" max="14347" width="11.85546875" style="1" customWidth="1"/>
    <col min="14348" max="14349" width="10" style="1" customWidth="1"/>
    <col min="14350" max="14350" width="10.5703125" style="1" customWidth="1"/>
    <col min="14351" max="14351" width="10" style="1" customWidth="1"/>
    <col min="14352" max="14352" width="10.85546875" style="1" customWidth="1"/>
    <col min="14353" max="14353" width="10.140625" style="1" customWidth="1"/>
    <col min="14354" max="14354" width="11.28515625" style="1" customWidth="1"/>
    <col min="14355" max="14592" width="9.140625" style="1"/>
    <col min="14593" max="14593" width="11.7109375" style="1" customWidth="1"/>
    <col min="14594" max="14600" width="10.7109375" style="1" customWidth="1"/>
    <col min="14601" max="14601" width="6.140625" style="1" customWidth="1"/>
    <col min="14602" max="14602" width="22.85546875" style="1" customWidth="1"/>
    <col min="14603" max="14603" width="11.85546875" style="1" customWidth="1"/>
    <col min="14604" max="14605" width="10" style="1" customWidth="1"/>
    <col min="14606" max="14606" width="10.5703125" style="1" customWidth="1"/>
    <col min="14607" max="14607" width="10" style="1" customWidth="1"/>
    <col min="14608" max="14608" width="10.85546875" style="1" customWidth="1"/>
    <col min="14609" max="14609" width="10.140625" style="1" customWidth="1"/>
    <col min="14610" max="14610" width="11.28515625" style="1" customWidth="1"/>
    <col min="14611" max="14848" width="9.140625" style="1"/>
    <col min="14849" max="14849" width="11.7109375" style="1" customWidth="1"/>
    <col min="14850" max="14856" width="10.7109375" style="1" customWidth="1"/>
    <col min="14857" max="14857" width="6.140625" style="1" customWidth="1"/>
    <col min="14858" max="14858" width="22.85546875" style="1" customWidth="1"/>
    <col min="14859" max="14859" width="11.85546875" style="1" customWidth="1"/>
    <col min="14860" max="14861" width="10" style="1" customWidth="1"/>
    <col min="14862" max="14862" width="10.5703125" style="1" customWidth="1"/>
    <col min="14863" max="14863" width="10" style="1" customWidth="1"/>
    <col min="14864" max="14864" width="10.85546875" style="1" customWidth="1"/>
    <col min="14865" max="14865" width="10.140625" style="1" customWidth="1"/>
    <col min="14866" max="14866" width="11.28515625" style="1" customWidth="1"/>
    <col min="14867" max="15104" width="9.140625" style="1"/>
    <col min="15105" max="15105" width="11.7109375" style="1" customWidth="1"/>
    <col min="15106" max="15112" width="10.7109375" style="1" customWidth="1"/>
    <col min="15113" max="15113" width="6.140625" style="1" customWidth="1"/>
    <col min="15114" max="15114" width="22.85546875" style="1" customWidth="1"/>
    <col min="15115" max="15115" width="11.85546875" style="1" customWidth="1"/>
    <col min="15116" max="15117" width="10" style="1" customWidth="1"/>
    <col min="15118" max="15118" width="10.5703125" style="1" customWidth="1"/>
    <col min="15119" max="15119" width="10" style="1" customWidth="1"/>
    <col min="15120" max="15120" width="10.85546875" style="1" customWidth="1"/>
    <col min="15121" max="15121" width="10.140625" style="1" customWidth="1"/>
    <col min="15122" max="15122" width="11.28515625" style="1" customWidth="1"/>
    <col min="15123" max="15360" width="9.140625" style="1"/>
    <col min="15361" max="15361" width="11.7109375" style="1" customWidth="1"/>
    <col min="15362" max="15368" width="10.7109375" style="1" customWidth="1"/>
    <col min="15369" max="15369" width="6.140625" style="1" customWidth="1"/>
    <col min="15370" max="15370" width="22.85546875" style="1" customWidth="1"/>
    <col min="15371" max="15371" width="11.85546875" style="1" customWidth="1"/>
    <col min="15372" max="15373" width="10" style="1" customWidth="1"/>
    <col min="15374" max="15374" width="10.5703125" style="1" customWidth="1"/>
    <col min="15375" max="15375" width="10" style="1" customWidth="1"/>
    <col min="15376" max="15376" width="10.85546875" style="1" customWidth="1"/>
    <col min="15377" max="15377" width="10.140625" style="1" customWidth="1"/>
    <col min="15378" max="15378" width="11.28515625" style="1" customWidth="1"/>
    <col min="15379" max="15616" width="9.140625" style="1"/>
    <col min="15617" max="15617" width="11.7109375" style="1" customWidth="1"/>
    <col min="15618" max="15624" width="10.7109375" style="1" customWidth="1"/>
    <col min="15625" max="15625" width="6.140625" style="1" customWidth="1"/>
    <col min="15626" max="15626" width="22.85546875" style="1" customWidth="1"/>
    <col min="15627" max="15627" width="11.85546875" style="1" customWidth="1"/>
    <col min="15628" max="15629" width="10" style="1" customWidth="1"/>
    <col min="15630" max="15630" width="10.5703125" style="1" customWidth="1"/>
    <col min="15631" max="15631" width="10" style="1" customWidth="1"/>
    <col min="15632" max="15632" width="10.85546875" style="1" customWidth="1"/>
    <col min="15633" max="15633" width="10.140625" style="1" customWidth="1"/>
    <col min="15634" max="15634" width="11.28515625" style="1" customWidth="1"/>
    <col min="15635" max="15872" width="9.140625" style="1"/>
    <col min="15873" max="15873" width="11.7109375" style="1" customWidth="1"/>
    <col min="15874" max="15880" width="10.7109375" style="1" customWidth="1"/>
    <col min="15881" max="15881" width="6.140625" style="1" customWidth="1"/>
    <col min="15882" max="15882" width="22.85546875" style="1" customWidth="1"/>
    <col min="15883" max="15883" width="11.85546875" style="1" customWidth="1"/>
    <col min="15884" max="15885" width="10" style="1" customWidth="1"/>
    <col min="15886" max="15886" width="10.5703125" style="1" customWidth="1"/>
    <col min="15887" max="15887" width="10" style="1" customWidth="1"/>
    <col min="15888" max="15888" width="10.85546875" style="1" customWidth="1"/>
    <col min="15889" max="15889" width="10.140625" style="1" customWidth="1"/>
    <col min="15890" max="15890" width="11.28515625" style="1" customWidth="1"/>
    <col min="15891" max="16128" width="9.140625" style="1"/>
    <col min="16129" max="16129" width="11.7109375" style="1" customWidth="1"/>
    <col min="16130" max="16136" width="10.7109375" style="1" customWidth="1"/>
    <col min="16137" max="16137" width="6.140625" style="1" customWidth="1"/>
    <col min="16138" max="16138" width="22.85546875" style="1" customWidth="1"/>
    <col min="16139" max="16139" width="11.85546875" style="1" customWidth="1"/>
    <col min="16140" max="16141" width="10" style="1" customWidth="1"/>
    <col min="16142" max="16142" width="10.5703125" style="1" customWidth="1"/>
    <col min="16143" max="16143" width="10" style="1" customWidth="1"/>
    <col min="16144" max="16144" width="10.85546875" style="1" customWidth="1"/>
    <col min="16145" max="16145" width="10.140625" style="1" customWidth="1"/>
    <col min="16146" max="16146" width="11.28515625" style="1" customWidth="1"/>
    <col min="16147" max="16384" width="9.140625" style="1"/>
  </cols>
  <sheetData>
    <row r="1" spans="1:19">
      <c r="A1" s="22" t="s">
        <v>187</v>
      </c>
    </row>
    <row r="3" spans="1:19" ht="45">
      <c r="A3" s="23" t="s">
        <v>5</v>
      </c>
      <c r="B3" s="23" t="s">
        <v>6</v>
      </c>
      <c r="C3" s="23" t="s">
        <v>7</v>
      </c>
      <c r="D3" s="23" t="s">
        <v>8</v>
      </c>
      <c r="E3" s="23" t="s">
        <v>109</v>
      </c>
      <c r="F3" s="23" t="s">
        <v>122</v>
      </c>
      <c r="G3" s="23" t="s">
        <v>92</v>
      </c>
      <c r="H3" s="92" t="s">
        <v>104</v>
      </c>
      <c r="I3" s="94" t="s">
        <v>120</v>
      </c>
      <c r="J3" s="94"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5"/>
      <c r="J4" s="95"/>
      <c r="K4" s="23" t="s">
        <v>9</v>
      </c>
      <c r="L4" s="23" t="s">
        <v>10</v>
      </c>
      <c r="M4" s="23" t="s">
        <v>11</v>
      </c>
      <c r="N4" s="23" t="s">
        <v>12</v>
      </c>
      <c r="O4" s="23" t="s">
        <v>13</v>
      </c>
      <c r="P4" s="23" t="s">
        <v>14</v>
      </c>
      <c r="Q4" s="23" t="s">
        <v>93</v>
      </c>
      <c r="R4" s="93"/>
    </row>
    <row r="5" spans="1:19">
      <c r="A5" s="96" t="s">
        <v>91</v>
      </c>
      <c r="B5" s="85"/>
      <c r="C5" s="85"/>
      <c r="D5" s="85"/>
      <c r="E5" s="85"/>
      <c r="F5" s="85"/>
      <c r="G5" s="85"/>
      <c r="H5" s="85"/>
      <c r="I5" s="85"/>
      <c r="J5" s="85"/>
      <c r="K5" s="85"/>
      <c r="L5" s="85"/>
      <c r="M5" s="85"/>
      <c r="N5" s="85"/>
      <c r="O5" s="85"/>
      <c r="P5" s="85"/>
      <c r="Q5" s="85"/>
      <c r="R5" s="97"/>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110619160.3</v>
      </c>
      <c r="L7" s="24">
        <f>L27</f>
        <v>4132342.5</v>
      </c>
      <c r="M7" s="24">
        <f>M27</f>
        <v>9221662.1999999993</v>
      </c>
      <c r="N7" s="24">
        <f>N27</f>
        <v>16705076.5</v>
      </c>
      <c r="O7" s="24">
        <f>O27</f>
        <v>413939.7</v>
      </c>
      <c r="P7" s="24">
        <f>SUM(K7:O7)</f>
        <v>141092181.19999999</v>
      </c>
      <c r="Q7" s="24"/>
      <c r="R7" s="24">
        <f>P7+Q7</f>
        <v>141092181.19999999</v>
      </c>
      <c r="S7" s="3"/>
    </row>
    <row r="8" spans="1:19">
      <c r="A8" s="24">
        <f>A28</f>
        <v>48198616.100000001</v>
      </c>
      <c r="B8" s="24">
        <f>B28</f>
        <v>1694126.5</v>
      </c>
      <c r="C8" s="24">
        <f>C28</f>
        <v>5570044.5999999996</v>
      </c>
      <c r="D8" s="24">
        <f>D28</f>
        <v>6406002.5</v>
      </c>
      <c r="E8" s="24">
        <f>E28</f>
        <v>127321.2</v>
      </c>
      <c r="F8" s="24">
        <f t="shared" ref="F8:F13" si="0">SUM(A8:E8)</f>
        <v>61996110.900000006</v>
      </c>
      <c r="G8" s="24"/>
      <c r="H8" s="24">
        <f t="shared" ref="H8:H16" si="1">F8+G8</f>
        <v>61996110.900000006</v>
      </c>
      <c r="I8" s="25" t="s">
        <v>29</v>
      </c>
      <c r="J8" s="26" t="s">
        <v>3</v>
      </c>
      <c r="K8" s="24"/>
      <c r="L8" s="24"/>
      <c r="M8" s="24"/>
      <c r="N8" s="24"/>
      <c r="O8" s="24"/>
      <c r="P8" s="24"/>
      <c r="Q8" s="24"/>
      <c r="R8" s="24"/>
      <c r="S8" s="3"/>
    </row>
    <row r="9" spans="1:19" ht="23.25">
      <c r="A9" s="24"/>
      <c r="B9" s="24"/>
      <c r="C9" s="24">
        <f>C10+C11</f>
        <v>9461635.3000000007</v>
      </c>
      <c r="D9" s="24">
        <f>D10+D11</f>
        <v>42419295.899999999</v>
      </c>
      <c r="E9" s="24">
        <f>E10+E11</f>
        <v>933541.7</v>
      </c>
      <c r="F9" s="24">
        <f t="shared" si="0"/>
        <v>52814472.900000006</v>
      </c>
      <c r="G9" s="24"/>
      <c r="H9" s="24">
        <f t="shared" si="1"/>
        <v>52814472.900000006</v>
      </c>
      <c r="I9" s="25" t="s">
        <v>64</v>
      </c>
      <c r="J9" s="26" t="s">
        <v>67</v>
      </c>
      <c r="K9" s="24"/>
      <c r="L9" s="24"/>
      <c r="M9" s="24"/>
      <c r="N9" s="24"/>
      <c r="O9" s="24"/>
      <c r="P9" s="24"/>
      <c r="Q9" s="24"/>
      <c r="R9" s="24"/>
    </row>
    <row r="10" spans="1:19" ht="24" customHeight="1">
      <c r="A10" s="24"/>
      <c r="B10" s="24"/>
      <c r="C10" s="24">
        <v>5129624.3</v>
      </c>
      <c r="D10" s="24">
        <v>42419295.899999999</v>
      </c>
      <c r="E10" s="24">
        <v>933541.7</v>
      </c>
      <c r="F10" s="24">
        <f t="shared" si="0"/>
        <v>48482461.899999999</v>
      </c>
      <c r="G10" s="24"/>
      <c r="H10" s="24">
        <f t="shared" si="1"/>
        <v>48482461.899999999</v>
      </c>
      <c r="I10" s="25"/>
      <c r="J10" s="26" t="s">
        <v>97</v>
      </c>
      <c r="K10" s="24"/>
      <c r="L10" s="24"/>
      <c r="M10" s="24"/>
      <c r="N10" s="24"/>
      <c r="O10" s="24"/>
      <c r="P10" s="24"/>
      <c r="Q10" s="24"/>
      <c r="R10" s="24"/>
    </row>
    <row r="11" spans="1:19" ht="23.25">
      <c r="A11" s="24"/>
      <c r="B11" s="24"/>
      <c r="C11" s="24">
        <v>4332011</v>
      </c>
      <c r="D11" s="24"/>
      <c r="E11" s="24"/>
      <c r="F11" s="24">
        <f t="shared" si="0"/>
        <v>4332011</v>
      </c>
      <c r="G11" s="24"/>
      <c r="H11" s="24">
        <f t="shared" si="1"/>
        <v>4332011</v>
      </c>
      <c r="I11" s="25"/>
      <c r="J11" s="26" t="s">
        <v>98</v>
      </c>
      <c r="K11" s="24"/>
      <c r="L11" s="24"/>
      <c r="M11" s="24"/>
      <c r="N11" s="24"/>
      <c r="O11" s="24"/>
      <c r="P11" s="24"/>
      <c r="Q11" s="24"/>
      <c r="R11" s="24"/>
    </row>
    <row r="12" spans="1:19" ht="23.25">
      <c r="A12" s="24">
        <f>A81</f>
        <v>14975200.6</v>
      </c>
      <c r="B12" s="24">
        <f>B81</f>
        <v>261009</v>
      </c>
      <c r="C12" s="24">
        <f>C81</f>
        <v>2078622.4</v>
      </c>
      <c r="D12" s="24">
        <f>D81</f>
        <v>1999275.6</v>
      </c>
      <c r="E12" s="24">
        <f>E81</f>
        <v>27474.6</v>
      </c>
      <c r="F12" s="24">
        <f t="shared" si="0"/>
        <v>19341582.200000003</v>
      </c>
      <c r="G12" s="24"/>
      <c r="H12" s="24">
        <f t="shared" si="1"/>
        <v>19341582.200000003</v>
      </c>
      <c r="I12" s="25" t="s">
        <v>71</v>
      </c>
      <c r="J12" s="26" t="s">
        <v>74</v>
      </c>
      <c r="K12" s="24"/>
      <c r="L12" s="24"/>
      <c r="M12" s="24"/>
      <c r="N12" s="24"/>
      <c r="O12" s="24"/>
      <c r="P12" s="24"/>
      <c r="Q12" s="24"/>
      <c r="R12" s="24"/>
    </row>
    <row r="13" spans="1:19" ht="34.5">
      <c r="A13" s="24">
        <f>A83</f>
        <v>2957060.8</v>
      </c>
      <c r="B13" s="24">
        <f>B83</f>
        <v>-16820.7</v>
      </c>
      <c r="C13" s="24">
        <f>C83</f>
        <v>-6581.8</v>
      </c>
      <c r="D13" s="24">
        <f>D83</f>
        <v>0</v>
      </c>
      <c r="E13" s="24">
        <f>E83</f>
        <v>0</v>
      </c>
      <c r="F13" s="24">
        <f t="shared" si="0"/>
        <v>2933658.3</v>
      </c>
      <c r="G13" s="24"/>
      <c r="H13" s="24">
        <f t="shared" si="1"/>
        <v>2933658.3</v>
      </c>
      <c r="I13" s="27" t="s">
        <v>72</v>
      </c>
      <c r="J13" s="26" t="s">
        <v>75</v>
      </c>
      <c r="K13" s="24"/>
      <c r="L13" s="24"/>
      <c r="M13" s="24"/>
      <c r="N13" s="24"/>
      <c r="O13" s="24"/>
      <c r="P13" s="24"/>
      <c r="Q13" s="24"/>
      <c r="R13" s="24"/>
    </row>
    <row r="14" spans="1:19">
      <c r="A14" s="24"/>
      <c r="B14" s="24"/>
      <c r="C14" s="24"/>
      <c r="D14" s="24"/>
      <c r="E14" s="24"/>
      <c r="F14" s="24"/>
      <c r="G14" s="24">
        <f>SUM(G15:G16)</f>
        <v>28245396</v>
      </c>
      <c r="H14" s="24">
        <f t="shared" si="1"/>
        <v>28245396</v>
      </c>
      <c r="I14" s="25" t="s">
        <v>82</v>
      </c>
      <c r="J14" s="26" t="s">
        <v>89</v>
      </c>
      <c r="K14" s="24"/>
      <c r="L14" s="24"/>
      <c r="M14" s="24"/>
      <c r="N14" s="24"/>
      <c r="O14" s="24"/>
      <c r="P14" s="24"/>
      <c r="Q14" s="24"/>
      <c r="R14" s="24"/>
    </row>
    <row r="15" spans="1:19">
      <c r="A15" s="24"/>
      <c r="B15" s="24"/>
      <c r="C15" s="24"/>
      <c r="D15" s="24"/>
      <c r="E15" s="24"/>
      <c r="F15" s="24"/>
      <c r="G15" s="24">
        <v>25720020.399999999</v>
      </c>
      <c r="H15" s="24">
        <f t="shared" si="1"/>
        <v>25720020.399999999</v>
      </c>
      <c r="I15" s="25" t="s">
        <v>83</v>
      </c>
      <c r="J15" s="26" t="s">
        <v>107</v>
      </c>
      <c r="K15" s="24"/>
      <c r="L15" s="24"/>
      <c r="M15" s="24"/>
      <c r="N15" s="24"/>
      <c r="O15" s="24"/>
      <c r="P15" s="24"/>
      <c r="Q15" s="24"/>
      <c r="R15" s="24"/>
    </row>
    <row r="16" spans="1:19">
      <c r="A16" s="24"/>
      <c r="B16" s="24"/>
      <c r="C16" s="24"/>
      <c r="D16" s="24"/>
      <c r="E16" s="24"/>
      <c r="F16" s="24"/>
      <c r="G16" s="24">
        <v>2525375.6</v>
      </c>
      <c r="H16" s="24">
        <f t="shared" si="1"/>
        <v>2525375.6</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21007832.5</v>
      </c>
      <c r="R17" s="24">
        <f>P17+Q17</f>
        <v>21007832.5</v>
      </c>
    </row>
    <row r="18" spans="1:18">
      <c r="A18" s="24"/>
      <c r="B18" s="24"/>
      <c r="C18" s="24"/>
      <c r="D18" s="24"/>
      <c r="E18" s="24"/>
      <c r="F18" s="24"/>
      <c r="G18" s="24"/>
      <c r="H18" s="24"/>
      <c r="I18" s="25" t="s">
        <v>80</v>
      </c>
      <c r="J18" s="26" t="s">
        <v>105</v>
      </c>
      <c r="K18" s="24"/>
      <c r="L18" s="24"/>
      <c r="M18" s="24"/>
      <c r="N18" s="24"/>
      <c r="O18" s="24"/>
      <c r="P18" s="24"/>
      <c r="Q18" s="24">
        <v>17753149.5</v>
      </c>
      <c r="R18" s="24">
        <f>P18+Q18</f>
        <v>17753149.5</v>
      </c>
    </row>
    <row r="19" spans="1:18">
      <c r="A19" s="24"/>
      <c r="B19" s="24"/>
      <c r="C19" s="24"/>
      <c r="D19" s="24"/>
      <c r="E19" s="24"/>
      <c r="F19" s="24"/>
      <c r="G19" s="24"/>
      <c r="H19" s="24"/>
      <c r="I19" s="25" t="s">
        <v>81</v>
      </c>
      <c r="J19" s="26" t="s">
        <v>106</v>
      </c>
      <c r="K19" s="24"/>
      <c r="L19" s="24"/>
      <c r="M19" s="24"/>
      <c r="N19" s="24"/>
      <c r="O19" s="24"/>
      <c r="P19" s="24"/>
      <c r="Q19" s="24">
        <v>3254683</v>
      </c>
      <c r="R19" s="24">
        <f>P19+Q19</f>
        <v>3254683</v>
      </c>
    </row>
    <row r="20" spans="1:18">
      <c r="A20" s="24"/>
      <c r="B20" s="24"/>
      <c r="C20" s="24"/>
      <c r="D20" s="24"/>
      <c r="E20" s="24"/>
      <c r="F20" s="24"/>
      <c r="G20" s="24"/>
      <c r="H20" s="24"/>
      <c r="I20" s="25" t="s">
        <v>77</v>
      </c>
      <c r="J20" s="26" t="s">
        <v>86</v>
      </c>
      <c r="K20" s="24"/>
      <c r="L20" s="24"/>
      <c r="M20" s="24"/>
      <c r="N20" s="24"/>
      <c r="O20" s="24"/>
      <c r="P20" s="24">
        <v>5161134</v>
      </c>
      <c r="Q20" s="24"/>
      <c r="R20" s="24">
        <f>P20+Q20</f>
        <v>5161134</v>
      </c>
    </row>
    <row r="21" spans="1:18">
      <c r="A21" s="24"/>
      <c r="B21" s="24"/>
      <c r="C21" s="24"/>
      <c r="D21" s="24"/>
      <c r="E21" s="24"/>
      <c r="F21" s="24"/>
      <c r="G21" s="24"/>
      <c r="H21" s="24"/>
      <c r="I21" s="25" t="s">
        <v>78</v>
      </c>
      <c r="J21" s="26" t="s">
        <v>87</v>
      </c>
      <c r="K21" s="24"/>
      <c r="L21" s="24"/>
      <c r="M21" s="24"/>
      <c r="N21" s="24"/>
      <c r="O21" s="24"/>
      <c r="P21" s="24">
        <v>305616.40000000002</v>
      </c>
      <c r="Q21" s="24"/>
      <c r="R21" s="24">
        <f>P21+Q21</f>
        <v>305616.40000000002</v>
      </c>
    </row>
    <row r="22" spans="1:18">
      <c r="A22" s="24"/>
      <c r="B22" s="24"/>
      <c r="C22" s="24"/>
      <c r="D22" s="24"/>
      <c r="E22" s="24"/>
      <c r="F22" s="24">
        <f>R7+R20-R21+R17-H8-H9-H12-H13-H14</f>
        <v>1624310.9999999665</v>
      </c>
      <c r="G22" s="24"/>
      <c r="H22" s="24">
        <f>F22</f>
        <v>1624310.9999999665</v>
      </c>
      <c r="I22" s="44"/>
      <c r="J22" s="26" t="s">
        <v>90</v>
      </c>
      <c r="K22" s="24"/>
      <c r="L22" s="24"/>
      <c r="M22" s="24"/>
      <c r="N22" s="24"/>
      <c r="O22" s="24"/>
      <c r="P22" s="24"/>
      <c r="Q22" s="24"/>
      <c r="R22" s="24"/>
    </row>
    <row r="23" spans="1:18">
      <c r="A23" s="24"/>
      <c r="B23" s="24"/>
      <c r="C23" s="24"/>
      <c r="D23" s="24"/>
      <c r="E23" s="24"/>
      <c r="F23" s="30">
        <f>R7-H8+R20-R21</f>
        <v>83951587.899999976</v>
      </c>
      <c r="G23" s="30"/>
      <c r="H23" s="30">
        <f>F23</f>
        <v>83951587.899999976</v>
      </c>
      <c r="I23" s="44"/>
      <c r="J23" s="31" t="s">
        <v>129</v>
      </c>
      <c r="K23" s="24"/>
      <c r="L23" s="24"/>
      <c r="M23" s="24"/>
      <c r="N23" s="24"/>
      <c r="O23" s="24"/>
      <c r="P23" s="24"/>
      <c r="Q23" s="24"/>
      <c r="R23" s="24"/>
    </row>
    <row r="24" spans="1:18">
      <c r="A24" s="24"/>
      <c r="B24" s="24"/>
      <c r="C24" s="24"/>
      <c r="D24" s="24"/>
      <c r="E24" s="24"/>
      <c r="F24" s="30">
        <f>F23-H82</f>
        <v>74968028.599999979</v>
      </c>
      <c r="G24" s="30"/>
      <c r="H24" s="30">
        <f>F24</f>
        <v>74968028.599999979</v>
      </c>
      <c r="I24" s="44"/>
      <c r="J24" s="31" t="s">
        <v>130</v>
      </c>
      <c r="K24" s="24"/>
      <c r="L24" s="24"/>
      <c r="M24" s="24"/>
      <c r="N24" s="24"/>
      <c r="O24" s="24"/>
      <c r="P24" s="24"/>
      <c r="Q24" s="24"/>
      <c r="R24" s="24"/>
    </row>
    <row r="25" spans="1:18">
      <c r="A25" s="96" t="s">
        <v>0</v>
      </c>
      <c r="B25" s="85"/>
      <c r="C25" s="85"/>
      <c r="D25" s="85"/>
      <c r="E25" s="85"/>
      <c r="F25" s="85"/>
      <c r="G25" s="85"/>
      <c r="H25" s="85"/>
      <c r="I25" s="85"/>
      <c r="J25" s="85"/>
      <c r="K25" s="85"/>
      <c r="L25" s="85"/>
      <c r="M25" s="85"/>
      <c r="N25" s="85"/>
      <c r="O25" s="85"/>
      <c r="P25" s="85"/>
      <c r="Q25" s="85"/>
      <c r="R25" s="97"/>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110619160.3</v>
      </c>
      <c r="L27" s="24">
        <v>4132342.5</v>
      </c>
      <c r="M27" s="24">
        <v>9221662.1999999993</v>
      </c>
      <c r="N27" s="24">
        <v>16705076.5</v>
      </c>
      <c r="O27" s="24">
        <v>413939.7</v>
      </c>
      <c r="P27" s="24">
        <f>SUM(K27:O27)</f>
        <v>141092181.19999999</v>
      </c>
      <c r="R27" s="24">
        <f>P27+Q27</f>
        <v>141092181.19999999</v>
      </c>
    </row>
    <row r="28" spans="1:18">
      <c r="A28" s="24">
        <v>48198616.100000001</v>
      </c>
      <c r="B28" s="24">
        <v>1694126.5</v>
      </c>
      <c r="C28" s="24">
        <v>5570044.5999999996</v>
      </c>
      <c r="D28" s="24">
        <v>6406002.5</v>
      </c>
      <c r="E28" s="24">
        <v>127321.2</v>
      </c>
      <c r="F28" s="24">
        <f>SUM(A28:E28)</f>
        <v>61996110.900000006</v>
      </c>
      <c r="G28" s="24"/>
      <c r="H28" s="24">
        <f>F28+G28</f>
        <v>61996110.900000006</v>
      </c>
      <c r="I28" s="28" t="s">
        <v>29</v>
      </c>
      <c r="J28" s="32" t="s">
        <v>3</v>
      </c>
    </row>
    <row r="29" spans="1:18" ht="22.5">
      <c r="A29" s="30">
        <f>K27-A28</f>
        <v>62420544.199999996</v>
      </c>
      <c r="B29" s="30">
        <f>L27-B28</f>
        <v>2438216</v>
      </c>
      <c r="C29" s="30">
        <f>M27-C28</f>
        <v>3651617.5999999996</v>
      </c>
      <c r="D29" s="30">
        <f>N27-D28</f>
        <v>10299074</v>
      </c>
      <c r="E29" s="30">
        <f>O27-E28</f>
        <v>286618.5</v>
      </c>
      <c r="F29" s="30">
        <f>SUM(A29:E29)</f>
        <v>79096070.299999997</v>
      </c>
      <c r="H29" s="30">
        <f>F29+G29</f>
        <v>79096070.299999997</v>
      </c>
      <c r="I29" s="33" t="s">
        <v>20</v>
      </c>
      <c r="J29" s="34" t="s">
        <v>4</v>
      </c>
    </row>
    <row r="30" spans="1:18">
      <c r="A30" s="30">
        <f>A29-A82</f>
        <v>54880694.099999994</v>
      </c>
      <c r="B30" s="30">
        <f>B29-B82</f>
        <v>2345395.7999999998</v>
      </c>
      <c r="C30" s="30">
        <f>C29-C82</f>
        <v>3220943.3</v>
      </c>
      <c r="D30" s="30">
        <f>D29-D82</f>
        <v>9386584.8000000007</v>
      </c>
      <c r="E30" s="30">
        <f>E29-E82</f>
        <v>278893</v>
      </c>
      <c r="F30" s="30">
        <f>SUM(A30:E30)</f>
        <v>70112510.999999985</v>
      </c>
      <c r="H30" s="30">
        <f>F30+G30</f>
        <v>70112510.999999985</v>
      </c>
      <c r="I30" s="33" t="s">
        <v>123</v>
      </c>
      <c r="J30" s="34" t="s">
        <v>128</v>
      </c>
    </row>
    <row r="31" spans="1:18">
      <c r="A31" s="96" t="s">
        <v>15</v>
      </c>
      <c r="B31" s="85"/>
      <c r="C31" s="85"/>
      <c r="D31" s="85"/>
      <c r="E31" s="85"/>
      <c r="F31" s="85"/>
      <c r="G31" s="85"/>
      <c r="H31" s="85"/>
      <c r="I31" s="85"/>
      <c r="J31" s="85"/>
      <c r="K31" s="85"/>
      <c r="L31" s="85"/>
      <c r="M31" s="85"/>
      <c r="N31" s="85"/>
      <c r="O31" s="85"/>
      <c r="P31" s="85"/>
      <c r="Q31" s="85"/>
      <c r="R31" s="97"/>
    </row>
    <row r="32" spans="1:18">
      <c r="A32" s="86" t="s">
        <v>2</v>
      </c>
      <c r="B32" s="86"/>
      <c r="C32" s="86"/>
      <c r="D32" s="86"/>
      <c r="E32" s="86"/>
      <c r="F32" s="86"/>
      <c r="G32" s="86"/>
      <c r="H32" s="86"/>
      <c r="I32" s="86"/>
      <c r="J32" s="90" t="s">
        <v>16</v>
      </c>
      <c r="K32" s="90"/>
      <c r="L32" s="90"/>
      <c r="M32" s="90"/>
      <c r="N32" s="90"/>
      <c r="O32" s="90"/>
      <c r="P32" s="90"/>
      <c r="Q32" s="90"/>
      <c r="R32" s="90"/>
    </row>
    <row r="33" spans="1:20" ht="23.25">
      <c r="I33" s="28" t="s">
        <v>20</v>
      </c>
      <c r="J33" s="29" t="s">
        <v>4</v>
      </c>
      <c r="K33" s="24">
        <f>A29</f>
        <v>62420544.199999996</v>
      </c>
      <c r="L33" s="24">
        <f>B29</f>
        <v>2438216</v>
      </c>
      <c r="M33" s="24">
        <f>C29</f>
        <v>3651617.5999999996</v>
      </c>
      <c r="N33" s="24">
        <f>D29</f>
        <v>10299074</v>
      </c>
      <c r="O33" s="24">
        <f>E29</f>
        <v>286618.5</v>
      </c>
      <c r="P33" s="24">
        <f>SUM(K33:O33)</f>
        <v>79096070.299999997</v>
      </c>
      <c r="R33" s="24">
        <f>P33+Q33</f>
        <v>79096070.299999997</v>
      </c>
    </row>
    <row r="34" spans="1:20" ht="23.25">
      <c r="A34" s="24">
        <f>A35+A36</f>
        <v>20824494.399999999</v>
      </c>
      <c r="B34" s="24">
        <f>B35+B36</f>
        <v>897983</v>
      </c>
      <c r="C34" s="24">
        <f>C35+C36</f>
        <v>3073089.8000000003</v>
      </c>
      <c r="D34" s="24">
        <f>D35+D36</f>
        <v>1140919.8999999999</v>
      </c>
      <c r="E34" s="24">
        <f>E35+E36</f>
        <v>215050.69999999998</v>
      </c>
      <c r="F34" s="24">
        <f t="shared" ref="F34:F41" si="2">SUM(A34:E34)</f>
        <v>26151537.799999997</v>
      </c>
      <c r="G34" s="24"/>
      <c r="H34" s="24">
        <f t="shared" ref="H34:H41" si="3">F34+G34</f>
        <v>26151537.799999997</v>
      </c>
      <c r="I34" s="28" t="s">
        <v>21</v>
      </c>
      <c r="J34" s="29" t="s">
        <v>17</v>
      </c>
      <c r="K34" s="24"/>
      <c r="L34" s="24"/>
      <c r="M34" s="24"/>
      <c r="N34" s="24"/>
      <c r="O34" s="24"/>
      <c r="P34" s="24"/>
    </row>
    <row r="35" spans="1:20">
      <c r="A35" s="24">
        <v>19012763.399999999</v>
      </c>
      <c r="B35" s="24">
        <v>839614.1</v>
      </c>
      <c r="C35" s="24">
        <v>2842608.1</v>
      </c>
      <c r="D35" s="24">
        <v>1140919.8999999999</v>
      </c>
      <c r="E35" s="24">
        <v>183868.3</v>
      </c>
      <c r="F35" s="24">
        <f t="shared" si="2"/>
        <v>24019773.800000001</v>
      </c>
      <c r="H35" s="24">
        <f t="shared" si="3"/>
        <v>24019773.800000001</v>
      </c>
      <c r="I35" s="28" t="s">
        <v>22</v>
      </c>
      <c r="J35" s="29" t="s">
        <v>99</v>
      </c>
    </row>
    <row r="36" spans="1:20" ht="23.25">
      <c r="A36" s="24">
        <f>A37+A38</f>
        <v>1811731</v>
      </c>
      <c r="B36" s="24">
        <f>B37+B38</f>
        <v>58368.899999999994</v>
      </c>
      <c r="C36" s="24">
        <f>C37+C38</f>
        <v>230481.7</v>
      </c>
      <c r="D36" s="24"/>
      <c r="E36" s="24">
        <f>E37+E38</f>
        <v>31182.400000000001</v>
      </c>
      <c r="F36" s="24">
        <f t="shared" si="2"/>
        <v>2131764</v>
      </c>
      <c r="H36" s="24">
        <f t="shared" si="3"/>
        <v>2131764</v>
      </c>
      <c r="I36" s="28" t="s">
        <v>23</v>
      </c>
      <c r="J36" s="29" t="s">
        <v>100</v>
      </c>
      <c r="K36" s="24"/>
      <c r="L36" s="24"/>
      <c r="M36" s="24"/>
      <c r="N36" s="24"/>
      <c r="O36" s="24"/>
      <c r="P36" s="24"/>
    </row>
    <row r="37" spans="1:20">
      <c r="A37" s="24">
        <v>1568959</v>
      </c>
      <c r="B37" s="24">
        <v>53349.2</v>
      </c>
      <c r="C37" s="24">
        <v>207894.5</v>
      </c>
      <c r="D37" s="24"/>
      <c r="E37" s="24">
        <v>28781.4</v>
      </c>
      <c r="F37" s="24">
        <f t="shared" si="2"/>
        <v>1858984.0999999999</v>
      </c>
      <c r="H37" s="24">
        <f t="shared" si="3"/>
        <v>1858984.0999999999</v>
      </c>
      <c r="I37" s="28" t="s">
        <v>24</v>
      </c>
      <c r="J37" s="29" t="s">
        <v>101</v>
      </c>
      <c r="S37" s="3"/>
    </row>
    <row r="38" spans="1:20" ht="23.25">
      <c r="A38" s="24">
        <v>242772</v>
      </c>
      <c r="B38" s="24">
        <v>5019.7</v>
      </c>
      <c r="C38" s="24">
        <v>22587.200000000001</v>
      </c>
      <c r="D38" s="24"/>
      <c r="E38" s="24">
        <v>2401</v>
      </c>
      <c r="F38" s="24">
        <f t="shared" si="2"/>
        <v>272779.90000000002</v>
      </c>
      <c r="H38" s="24">
        <f t="shared" si="3"/>
        <v>272779.90000000002</v>
      </c>
      <c r="I38" s="28" t="s">
        <v>25</v>
      </c>
      <c r="J38" s="29" t="s">
        <v>102</v>
      </c>
    </row>
    <row r="39" spans="1:20">
      <c r="A39" s="24">
        <v>993609.4</v>
      </c>
      <c r="B39" s="24">
        <v>49779.9</v>
      </c>
      <c r="C39" s="24">
        <v>147853.5</v>
      </c>
      <c r="D39" s="24">
        <v>94732.2</v>
      </c>
      <c r="E39" s="24">
        <v>13437.6</v>
      </c>
      <c r="F39" s="24">
        <f t="shared" si="2"/>
        <v>1299412.6000000001</v>
      </c>
      <c r="G39" s="24"/>
      <c r="H39" s="24">
        <f t="shared" si="3"/>
        <v>1299412.6000000001</v>
      </c>
      <c r="I39" s="28" t="s">
        <v>26</v>
      </c>
      <c r="J39" s="29" t="s">
        <v>18</v>
      </c>
      <c r="S39" s="3"/>
    </row>
    <row r="40" spans="1:20" ht="23.25">
      <c r="A40" s="30">
        <f>K33-A34-A39</f>
        <v>40602440.399999999</v>
      </c>
      <c r="B40" s="30">
        <f>L33-B34-B39</f>
        <v>1490453.1</v>
      </c>
      <c r="C40" s="30">
        <f>M33-C34-C39</f>
        <v>430674.29999999935</v>
      </c>
      <c r="D40" s="30">
        <f>N33-D34-D39</f>
        <v>9063421.9000000004</v>
      </c>
      <c r="E40" s="30">
        <f>O33-E34-E39</f>
        <v>58130.200000000019</v>
      </c>
      <c r="F40" s="30">
        <f t="shared" si="2"/>
        <v>51645119.899999999</v>
      </c>
      <c r="G40" s="24"/>
      <c r="H40" s="30">
        <f t="shared" si="3"/>
        <v>51645119.899999999</v>
      </c>
      <c r="I40" s="33" t="s">
        <v>27</v>
      </c>
      <c r="J40" s="35" t="s">
        <v>19</v>
      </c>
      <c r="S40" s="3"/>
      <c r="T40" s="3"/>
    </row>
    <row r="41" spans="1:20" ht="23.25">
      <c r="A41" s="30">
        <f>A40-A82</f>
        <v>33062590.299999997</v>
      </c>
      <c r="B41" s="30">
        <f>B40-B82</f>
        <v>1397632.9000000001</v>
      </c>
      <c r="C41" s="30">
        <f>C40-C82</f>
        <v>-6.4028427004814148E-10</v>
      </c>
      <c r="D41" s="30">
        <f>D40-D82</f>
        <v>8150932.7000000002</v>
      </c>
      <c r="E41" s="30">
        <f>E40-E82</f>
        <v>50404.700000000019</v>
      </c>
      <c r="F41" s="30">
        <f t="shared" si="2"/>
        <v>42661560.600000001</v>
      </c>
      <c r="G41" s="24"/>
      <c r="H41" s="30">
        <f t="shared" si="3"/>
        <v>42661560.600000001</v>
      </c>
      <c r="I41" s="33" t="s">
        <v>124</v>
      </c>
      <c r="J41" s="35" t="s">
        <v>131</v>
      </c>
      <c r="S41" s="3"/>
      <c r="T41" s="3"/>
    </row>
    <row r="42" spans="1:20">
      <c r="A42" s="96" t="s">
        <v>30</v>
      </c>
      <c r="B42" s="85"/>
      <c r="C42" s="85"/>
      <c r="D42" s="85"/>
      <c r="E42" s="85"/>
      <c r="F42" s="85"/>
      <c r="G42" s="85"/>
      <c r="H42" s="85"/>
      <c r="I42" s="85"/>
      <c r="J42" s="85"/>
      <c r="K42" s="85"/>
      <c r="L42" s="85"/>
      <c r="M42" s="85"/>
      <c r="N42" s="85"/>
      <c r="O42" s="85"/>
      <c r="P42" s="85"/>
      <c r="Q42" s="85"/>
      <c r="R42" s="97"/>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40602440.399999999</v>
      </c>
      <c r="L44" s="24">
        <f>B40</f>
        <v>1490453.1</v>
      </c>
      <c r="M44" s="24">
        <f>C40</f>
        <v>430674.29999999935</v>
      </c>
      <c r="N44" s="24">
        <f>D40</f>
        <v>9063421.9000000004</v>
      </c>
      <c r="O44" s="24">
        <f>E40</f>
        <v>58130.200000000019</v>
      </c>
      <c r="P44" s="24">
        <f>SUM(K44:O44)</f>
        <v>51645119.899999999</v>
      </c>
      <c r="R44" s="24">
        <f>P44+Q44</f>
        <v>51645119.899999999</v>
      </c>
    </row>
    <row r="45" spans="1:20">
      <c r="F45" s="24"/>
      <c r="G45" s="24">
        <v>1652.5</v>
      </c>
      <c r="I45" s="28" t="s">
        <v>21</v>
      </c>
      <c r="J45" s="29" t="s">
        <v>35</v>
      </c>
      <c r="N45" s="24">
        <v>25666214.100000001</v>
      </c>
      <c r="P45" s="24">
        <f>SUM(K45:O45)</f>
        <v>25666214.100000001</v>
      </c>
      <c r="Q45" s="24">
        <v>486976.2</v>
      </c>
      <c r="R45" s="24">
        <f>P45+Q45</f>
        <v>26153190.300000001</v>
      </c>
    </row>
    <row r="46" spans="1:20" ht="23.25">
      <c r="G46" s="45"/>
      <c r="I46" s="28" t="s">
        <v>31</v>
      </c>
      <c r="J46" s="29" t="s">
        <v>36</v>
      </c>
      <c r="M46" s="24">
        <v>6460546.5999999996</v>
      </c>
      <c r="P46" s="24">
        <f>SUM(K46:O46)</f>
        <v>6460546.5999999996</v>
      </c>
      <c r="Q46" s="45"/>
      <c r="R46" s="24">
        <f>P46+Q46</f>
        <v>6460546.5999999996</v>
      </c>
    </row>
    <row r="47" spans="1:20" ht="23.25">
      <c r="G47" s="45"/>
      <c r="I47" s="28" t="s">
        <v>32</v>
      </c>
      <c r="J47" s="29" t="s">
        <v>37</v>
      </c>
      <c r="M47" s="24">
        <v>305616.40000000002</v>
      </c>
      <c r="P47" s="24">
        <f>SUM(K47:O47)</f>
        <v>305616.40000000002</v>
      </c>
      <c r="Q47" s="45"/>
      <c r="R47" s="24">
        <f>P47+Q47</f>
        <v>305616.40000000002</v>
      </c>
    </row>
    <row r="48" spans="1:20">
      <c r="A48" s="24">
        <v>13528608.4</v>
      </c>
      <c r="B48" s="24">
        <v>3354045.7</v>
      </c>
      <c r="C48" s="24">
        <v>974477.3</v>
      </c>
      <c r="D48" s="24">
        <v>577595.9</v>
      </c>
      <c r="E48" s="24">
        <v>244.8</v>
      </c>
      <c r="F48" s="24">
        <f>SUM(A48:E48)</f>
        <v>18434972.100000001</v>
      </c>
      <c r="G48" s="24">
        <v>863693.8</v>
      </c>
      <c r="H48" s="24">
        <f>F48+G48</f>
        <v>19298665.900000002</v>
      </c>
      <c r="I48" s="28" t="s">
        <v>33</v>
      </c>
      <c r="J48" s="29" t="s">
        <v>103</v>
      </c>
      <c r="K48" s="24">
        <v>1835404.7</v>
      </c>
      <c r="L48" s="24">
        <v>3293083.9</v>
      </c>
      <c r="M48" s="24">
        <v>2938503.8</v>
      </c>
      <c r="N48" s="24">
        <v>467063.6</v>
      </c>
      <c r="O48" s="24">
        <v>140.4</v>
      </c>
      <c r="P48" s="24">
        <f>SUM(K48:O48)</f>
        <v>8534196.4000000004</v>
      </c>
      <c r="Q48" s="24">
        <v>10764469.5</v>
      </c>
      <c r="R48" s="24">
        <f>P48+Q48</f>
        <v>19298665.899999999</v>
      </c>
    </row>
    <row r="49" spans="1:20">
      <c r="A49" s="30">
        <f>K44+K45+K46-K47+K48-A48</f>
        <v>28909236.700000003</v>
      </c>
      <c r="B49" s="30">
        <f>L44+L45+L46-L47+L48-B48</f>
        <v>1429491.2999999998</v>
      </c>
      <c r="C49" s="30">
        <f>M44+M45+M46-M47+M48-C48</f>
        <v>8549630.9999999963</v>
      </c>
      <c r="D49" s="30">
        <f>N44+N45+N46-N47+N48-D48</f>
        <v>34619103.700000003</v>
      </c>
      <c r="E49" s="30">
        <f>O44+O45+O46-O47+O48-E48</f>
        <v>58025.800000000017</v>
      </c>
      <c r="F49" s="30">
        <f>SUM(A49:E49)</f>
        <v>73565488.5</v>
      </c>
      <c r="H49" s="30">
        <f>F49+G49</f>
        <v>73565488.5</v>
      </c>
      <c r="I49" s="33" t="s">
        <v>34</v>
      </c>
      <c r="J49" s="35" t="s">
        <v>38</v>
      </c>
    </row>
    <row r="50" spans="1:20">
      <c r="A50" s="30">
        <f>A49-A82</f>
        <v>21369386.600000001</v>
      </c>
      <c r="B50" s="30">
        <f>B49-B82</f>
        <v>1336671.0999999999</v>
      </c>
      <c r="C50" s="30">
        <f>C49-C82</f>
        <v>8118956.6999999965</v>
      </c>
      <c r="D50" s="30">
        <f>D49-D82</f>
        <v>33706614.5</v>
      </c>
      <c r="E50" s="30">
        <f>E49-E82</f>
        <v>50300.300000000017</v>
      </c>
      <c r="F50" s="30">
        <f>SUM(A50:E50)</f>
        <v>64581929.199999996</v>
      </c>
      <c r="H50" s="30">
        <f>F50+G50</f>
        <v>64581929.199999996</v>
      </c>
      <c r="I50" s="33" t="s">
        <v>125</v>
      </c>
      <c r="J50" s="35" t="s">
        <v>132</v>
      </c>
    </row>
    <row r="51" spans="1:20" ht="15" customHeight="1">
      <c r="A51" s="98" t="s">
        <v>39</v>
      </c>
      <c r="B51" s="82"/>
      <c r="C51" s="82"/>
      <c r="D51" s="82"/>
      <c r="E51" s="82"/>
      <c r="F51" s="82"/>
      <c r="G51" s="82"/>
      <c r="H51" s="82"/>
      <c r="I51" s="82"/>
      <c r="J51" s="82"/>
      <c r="K51" s="82"/>
      <c r="L51" s="82"/>
      <c r="M51" s="82"/>
      <c r="N51" s="82"/>
      <c r="O51" s="82"/>
      <c r="P51" s="82"/>
      <c r="Q51" s="82"/>
      <c r="R51" s="99"/>
    </row>
    <row r="52" spans="1:20">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28909236.700000003</v>
      </c>
      <c r="L53" s="24">
        <f>B49</f>
        <v>1429491.2999999998</v>
      </c>
      <c r="M53" s="24">
        <f>C49</f>
        <v>8549630.9999999963</v>
      </c>
      <c r="N53" s="24">
        <f>D49</f>
        <v>34619103.700000003</v>
      </c>
      <c r="O53" s="24">
        <f>E49</f>
        <v>58025.800000000017</v>
      </c>
      <c r="P53" s="24">
        <f>SUM(K53:O53)</f>
        <v>73565488.5</v>
      </c>
      <c r="R53" s="24">
        <f>P53+Q53</f>
        <v>73565488.5</v>
      </c>
    </row>
    <row r="54" spans="1:20">
      <c r="A54" s="24">
        <f>A55+A56+A57+A58</f>
        <v>4359506.0999999996</v>
      </c>
      <c r="B54" s="24">
        <f>B55+B56+B57+B58</f>
        <v>3152102.0000000005</v>
      </c>
      <c r="C54" s="24">
        <f>C55+C56+C57+C58</f>
        <v>9765819</v>
      </c>
      <c r="D54" s="24">
        <f>D55+D56+D57+D58</f>
        <v>3918742.5</v>
      </c>
      <c r="E54" s="24">
        <f>E55+E56+E57+E58</f>
        <v>514.6</v>
      </c>
      <c r="F54" s="24">
        <f t="shared" ref="F54:F64" si="4">SUM(A54:E54)</f>
        <v>21196684.200000003</v>
      </c>
      <c r="G54" s="24">
        <v>790531.1</v>
      </c>
      <c r="H54" s="24">
        <f t="shared" ref="H54:H64" si="5">F54+G54</f>
        <v>21987215.300000004</v>
      </c>
      <c r="I54" s="28"/>
      <c r="J54" s="29" t="s">
        <v>48</v>
      </c>
      <c r="K54" s="24">
        <f>K55+K56+K57+K58</f>
        <v>443222.3</v>
      </c>
      <c r="L54" s="24">
        <f>L55+L56+L57+L58</f>
        <v>1746346.5</v>
      </c>
      <c r="M54" s="24">
        <f>M55+M56+M57+M58</f>
        <v>11039127.699999999</v>
      </c>
      <c r="N54" s="24">
        <f>N55+N56+N57+N58</f>
        <v>7695240.6999999993</v>
      </c>
      <c r="O54" s="24">
        <f>O55+O56+O57+O58</f>
        <v>2401</v>
      </c>
      <c r="P54" s="24">
        <f t="shared" ref="P54:P62" si="6">SUM(K54:O54)</f>
        <v>20926338.199999999</v>
      </c>
      <c r="Q54" s="24">
        <v>1060877.1000000001</v>
      </c>
      <c r="R54" s="24">
        <f t="shared" ref="R54:R62" si="7">P54+Q54</f>
        <v>21987215.300000001</v>
      </c>
      <c r="S54" s="3"/>
    </row>
    <row r="55" spans="1:20" ht="23.25">
      <c r="A55" s="24">
        <v>3943990.4</v>
      </c>
      <c r="B55" s="24">
        <v>211174.2</v>
      </c>
      <c r="C55" s="24"/>
      <c r="D55" s="24">
        <v>911557.1</v>
      </c>
      <c r="E55" s="24"/>
      <c r="F55" s="24">
        <f t="shared" si="4"/>
        <v>5066721.7</v>
      </c>
      <c r="H55" s="24">
        <f t="shared" si="5"/>
        <v>5066721.7</v>
      </c>
      <c r="I55" s="28" t="s">
        <v>40</v>
      </c>
      <c r="J55" s="29" t="s">
        <v>49</v>
      </c>
      <c r="M55" s="24">
        <v>5065403.0999999996</v>
      </c>
      <c r="P55" s="24">
        <f t="shared" si="6"/>
        <v>5065403.0999999996</v>
      </c>
      <c r="R55" s="24">
        <f t="shared" si="7"/>
        <v>5065403.0999999996</v>
      </c>
      <c r="S55" s="3"/>
      <c r="T55" s="3"/>
    </row>
    <row r="56" spans="1:20" ht="23.25">
      <c r="A56" s="24"/>
      <c r="B56" s="24"/>
      <c r="C56" s="24"/>
      <c r="D56" s="24">
        <v>2087732.2</v>
      </c>
      <c r="E56" s="24"/>
      <c r="F56" s="24">
        <f t="shared" si="4"/>
        <v>2087732.2</v>
      </c>
      <c r="H56" s="24">
        <f t="shared" si="5"/>
        <v>2087732.2</v>
      </c>
      <c r="I56" s="28" t="s">
        <v>41</v>
      </c>
      <c r="J56" s="29" t="s">
        <v>50</v>
      </c>
      <c r="K56" s="24">
        <v>242772</v>
      </c>
      <c r="L56" s="24">
        <v>1345359.1</v>
      </c>
      <c r="M56" s="24">
        <v>497200.1</v>
      </c>
      <c r="N56" s="24"/>
      <c r="O56" s="24">
        <v>2401</v>
      </c>
      <c r="P56" s="24">
        <f t="shared" si="6"/>
        <v>2087732.2000000002</v>
      </c>
      <c r="R56" s="24">
        <f t="shared" si="7"/>
        <v>2087732.2000000002</v>
      </c>
      <c r="T56" s="3"/>
    </row>
    <row r="57" spans="1:20" ht="34.5">
      <c r="A57" s="24"/>
      <c r="B57" s="24">
        <v>2822383.1</v>
      </c>
      <c r="C57" s="24">
        <v>4410837.5</v>
      </c>
      <c r="D57" s="24"/>
      <c r="E57" s="24"/>
      <c r="F57" s="24">
        <f t="shared" si="4"/>
        <v>7233220.5999999996</v>
      </c>
      <c r="H57" s="24">
        <f t="shared" si="5"/>
        <v>7233220.5999999996</v>
      </c>
      <c r="I57" s="28" t="s">
        <v>42</v>
      </c>
      <c r="J57" s="29" t="s">
        <v>51</v>
      </c>
      <c r="N57" s="24">
        <v>7233220.5999999996</v>
      </c>
      <c r="P57" s="24">
        <f t="shared" si="6"/>
        <v>7233220.5999999996</v>
      </c>
      <c r="R57" s="24">
        <f t="shared" si="7"/>
        <v>7233220.5999999996</v>
      </c>
    </row>
    <row r="58" spans="1:20">
      <c r="A58" s="24">
        <f>A59+A60+A61+A62</f>
        <v>415515.7</v>
      </c>
      <c r="B58" s="24">
        <f>B59+B60+B61+B62</f>
        <v>118544.7</v>
      </c>
      <c r="C58" s="24">
        <f>C59+C60+C61+C62</f>
        <v>5354981.5</v>
      </c>
      <c r="D58" s="24">
        <f>D59+D60+D61+D62</f>
        <v>919453.2</v>
      </c>
      <c r="E58" s="24">
        <f>E59+E60+E61+E62</f>
        <v>514.6</v>
      </c>
      <c r="F58" s="24">
        <f t="shared" si="4"/>
        <v>6809009.7000000002</v>
      </c>
      <c r="G58" s="24"/>
      <c r="H58" s="24">
        <f t="shared" si="5"/>
        <v>6809009.7000000002</v>
      </c>
      <c r="I58" s="28" t="s">
        <v>43</v>
      </c>
      <c r="J58" s="36" t="s">
        <v>52</v>
      </c>
      <c r="K58" s="24">
        <f>K59+K60+K61+K62</f>
        <v>200450.3</v>
      </c>
      <c r="L58" s="24">
        <f>L59+L60+L61+L62</f>
        <v>400987.4</v>
      </c>
      <c r="M58" s="24">
        <f>M59+M60+M61+M62</f>
        <v>5476524.5</v>
      </c>
      <c r="N58" s="24">
        <f>N59+N60+N61+N62</f>
        <v>462020.10000000003</v>
      </c>
      <c r="O58" s="24">
        <f>O59+O60+O61+O62</f>
        <v>0</v>
      </c>
      <c r="P58" s="24">
        <f t="shared" si="6"/>
        <v>6539982.2999999998</v>
      </c>
      <c r="R58" s="24">
        <f t="shared" si="7"/>
        <v>6539982.2999999998</v>
      </c>
    </row>
    <row r="59" spans="1:20" ht="34.5">
      <c r="A59" s="24">
        <v>93529.5</v>
      </c>
      <c r="B59" s="24">
        <v>13781.8</v>
      </c>
      <c r="C59" s="24"/>
      <c r="D59" s="24">
        <v>285050.7</v>
      </c>
      <c r="E59" s="24"/>
      <c r="F59" s="24">
        <f t="shared" si="4"/>
        <v>392362</v>
      </c>
      <c r="H59" s="24">
        <f t="shared" si="5"/>
        <v>392362</v>
      </c>
      <c r="I59" s="28" t="s">
        <v>44</v>
      </c>
      <c r="J59" s="29" t="s">
        <v>53</v>
      </c>
      <c r="L59" s="24">
        <v>392362</v>
      </c>
      <c r="P59" s="24">
        <f t="shared" si="6"/>
        <v>392362</v>
      </c>
      <c r="R59" s="24">
        <f t="shared" si="7"/>
        <v>392362</v>
      </c>
    </row>
    <row r="60" spans="1:20" ht="23.25">
      <c r="A60" s="24"/>
      <c r="B60" s="24">
        <v>100388.5</v>
      </c>
      <c r="C60" s="24"/>
      <c r="D60" s="24"/>
      <c r="E60" s="24"/>
      <c r="F60" s="24">
        <f t="shared" si="4"/>
        <v>100388.5</v>
      </c>
      <c r="H60" s="24">
        <f t="shared" si="5"/>
        <v>100388.5</v>
      </c>
      <c r="I60" s="28" t="s">
        <v>45</v>
      </c>
      <c r="J60" s="29" t="s">
        <v>54</v>
      </c>
      <c r="K60" s="24">
        <v>17890.5</v>
      </c>
      <c r="L60" s="24">
        <v>8625.4</v>
      </c>
      <c r="M60" s="24"/>
      <c r="N60" s="24">
        <v>65360.2</v>
      </c>
      <c r="O60" s="24"/>
      <c r="P60" s="24">
        <f t="shared" si="6"/>
        <v>91876.1</v>
      </c>
      <c r="R60" s="24">
        <f t="shared" si="7"/>
        <v>91876.1</v>
      </c>
    </row>
    <row r="61" spans="1:20" ht="34.5">
      <c r="A61" s="24"/>
      <c r="B61" s="24"/>
      <c r="C61" s="24">
        <v>4542214.9000000004</v>
      </c>
      <c r="F61" s="24">
        <f t="shared" si="4"/>
        <v>4542214.9000000004</v>
      </c>
      <c r="H61" s="24">
        <f t="shared" si="5"/>
        <v>4542214.9000000004</v>
      </c>
      <c r="I61" s="28" t="s">
        <v>112</v>
      </c>
      <c r="J61" s="29" t="s">
        <v>113</v>
      </c>
      <c r="M61" s="24">
        <v>4542214.9000000004</v>
      </c>
      <c r="P61" s="24"/>
      <c r="R61" s="24"/>
    </row>
    <row r="62" spans="1:20">
      <c r="A62" s="24">
        <v>321986.2</v>
      </c>
      <c r="B62" s="24">
        <v>4374.3999999999996</v>
      </c>
      <c r="C62" s="24">
        <v>812766.6</v>
      </c>
      <c r="D62" s="24">
        <v>634402.5</v>
      </c>
      <c r="E62" s="24">
        <v>514.6</v>
      </c>
      <c r="F62" s="24">
        <f t="shared" si="4"/>
        <v>1774044.3</v>
      </c>
      <c r="H62" s="24">
        <f t="shared" si="5"/>
        <v>1774044.3</v>
      </c>
      <c r="I62" s="28" t="s">
        <v>46</v>
      </c>
      <c r="J62" s="36" t="s">
        <v>55</v>
      </c>
      <c r="K62" s="24">
        <v>182559.8</v>
      </c>
      <c r="L62" s="24"/>
      <c r="M62" s="24">
        <v>934309.6</v>
      </c>
      <c r="N62" s="24">
        <v>396659.9</v>
      </c>
      <c r="O62" s="24"/>
      <c r="P62" s="24">
        <f t="shared" si="6"/>
        <v>1513529.2999999998</v>
      </c>
      <c r="R62" s="24">
        <f t="shared" si="7"/>
        <v>1513529.2999999998</v>
      </c>
    </row>
    <row r="63" spans="1:20">
      <c r="A63" s="30">
        <f>K53+K54-A54</f>
        <v>24992952.900000006</v>
      </c>
      <c r="B63" s="30">
        <f>L53+L54-B54</f>
        <v>23735.799999999348</v>
      </c>
      <c r="C63" s="30">
        <f>M53+M54-C54</f>
        <v>9822939.6999999955</v>
      </c>
      <c r="D63" s="30">
        <f>N53+N54-D54</f>
        <v>38395601.900000006</v>
      </c>
      <c r="E63" s="30">
        <f>O53+O54-E54</f>
        <v>59912.200000000019</v>
      </c>
      <c r="F63" s="30">
        <f t="shared" si="4"/>
        <v>73295142.500000015</v>
      </c>
      <c r="G63" s="24"/>
      <c r="H63" s="30">
        <f t="shared" si="5"/>
        <v>73295142.500000015</v>
      </c>
      <c r="I63" s="33" t="s">
        <v>47</v>
      </c>
      <c r="J63" s="35" t="s">
        <v>56</v>
      </c>
    </row>
    <row r="64" spans="1:20">
      <c r="A64" s="30">
        <f>A63-A82</f>
        <v>17453102.800000004</v>
      </c>
      <c r="B64" s="30">
        <f>B63-B82</f>
        <v>-69084.400000000649</v>
      </c>
      <c r="C64" s="30">
        <f>C63-C82</f>
        <v>9392265.3999999948</v>
      </c>
      <c r="D64" s="30">
        <f>D63-D82</f>
        <v>37483112.700000003</v>
      </c>
      <c r="E64" s="30">
        <f>E63-E82</f>
        <v>52186.700000000019</v>
      </c>
      <c r="F64" s="30">
        <f t="shared" si="4"/>
        <v>64311583.200000003</v>
      </c>
      <c r="G64" s="24"/>
      <c r="H64" s="30">
        <f t="shared" si="5"/>
        <v>64311583.200000003</v>
      </c>
      <c r="I64" s="33" t="s">
        <v>126</v>
      </c>
      <c r="J64" s="35" t="s">
        <v>133</v>
      </c>
    </row>
    <row r="65" spans="1:19" ht="15" customHeight="1">
      <c r="A65" s="98" t="s">
        <v>57</v>
      </c>
      <c r="B65" s="82"/>
      <c r="C65" s="82"/>
      <c r="D65" s="82"/>
      <c r="E65" s="82"/>
      <c r="F65" s="82"/>
      <c r="G65" s="82"/>
      <c r="H65" s="82"/>
      <c r="I65" s="82"/>
      <c r="J65" s="82"/>
      <c r="K65" s="82"/>
      <c r="L65" s="82"/>
      <c r="M65" s="82"/>
      <c r="N65" s="82"/>
      <c r="O65" s="82"/>
      <c r="P65" s="82"/>
      <c r="Q65" s="82"/>
      <c r="R65" s="99"/>
      <c r="S65" s="3"/>
    </row>
    <row r="66" spans="1:19">
      <c r="A66" s="86" t="s">
        <v>2</v>
      </c>
      <c r="B66" s="86"/>
      <c r="C66" s="86"/>
      <c r="D66" s="86"/>
      <c r="E66" s="86"/>
      <c r="F66" s="86"/>
      <c r="G66" s="86"/>
      <c r="H66" s="86"/>
      <c r="I66" s="86"/>
      <c r="J66" s="90" t="s">
        <v>16</v>
      </c>
      <c r="K66" s="90"/>
      <c r="L66" s="90"/>
      <c r="M66" s="90"/>
      <c r="N66" s="90"/>
      <c r="O66" s="90"/>
      <c r="P66" s="90"/>
      <c r="Q66" s="90"/>
      <c r="R66" s="90"/>
    </row>
    <row r="67" spans="1:19">
      <c r="I67" s="28" t="s">
        <v>34</v>
      </c>
      <c r="J67" s="29" t="s">
        <v>56</v>
      </c>
      <c r="K67" s="24">
        <f>A63</f>
        <v>24992952.900000006</v>
      </c>
      <c r="L67" s="24">
        <f>B63</f>
        <v>23735.799999999348</v>
      </c>
      <c r="M67" s="24">
        <f>C63</f>
        <v>9822939.6999999955</v>
      </c>
      <c r="N67" s="24">
        <f>D63</f>
        <v>38395601.900000006</v>
      </c>
      <c r="O67" s="24">
        <f>E63</f>
        <v>59912.200000000019</v>
      </c>
      <c r="P67" s="24">
        <f>SUM(K67:O67)</f>
        <v>73295142.500000015</v>
      </c>
      <c r="R67" s="24">
        <f>P67+Q67</f>
        <v>73295142.500000015</v>
      </c>
    </row>
    <row r="68" spans="1:19" ht="23.25">
      <c r="C68" s="24">
        <v>5129624.3</v>
      </c>
      <c r="D68" s="24"/>
      <c r="E68" s="24">
        <v>933541.7</v>
      </c>
      <c r="F68" s="24">
        <f>SUM(A68:E68)</f>
        <v>6063166</v>
      </c>
      <c r="G68" s="24"/>
      <c r="H68" s="24">
        <f>F68+G68</f>
        <v>6063166</v>
      </c>
      <c r="I68" s="28" t="s">
        <v>58</v>
      </c>
      <c r="J68" s="29" t="s">
        <v>60</v>
      </c>
      <c r="N68" s="24">
        <v>6063166</v>
      </c>
      <c r="P68" s="24">
        <f>SUM(K68:O68)</f>
        <v>6063166</v>
      </c>
      <c r="R68" s="24">
        <f>P68+Q68</f>
        <v>6063166</v>
      </c>
    </row>
    <row r="69" spans="1:19" ht="23.25">
      <c r="A69" s="30">
        <f>K67+K68-A68</f>
        <v>24992952.900000006</v>
      </c>
      <c r="B69" s="30">
        <f>L67+L68-B68</f>
        <v>23735.799999999348</v>
      </c>
      <c r="C69" s="30">
        <f>M67+M68-C68</f>
        <v>4693315.3999999957</v>
      </c>
      <c r="D69" s="30">
        <f>N67+N68-D68</f>
        <v>44458767.900000006</v>
      </c>
      <c r="E69" s="30">
        <f>O67+O68-E68</f>
        <v>-873629.49999999988</v>
      </c>
      <c r="F69" s="30">
        <f>SUM(A69:E69)</f>
        <v>73295142.5</v>
      </c>
      <c r="G69" s="24"/>
      <c r="H69" s="24">
        <f>F69+G69</f>
        <v>73295142.5</v>
      </c>
      <c r="I69" s="33" t="s">
        <v>59</v>
      </c>
      <c r="J69" s="35" t="s">
        <v>61</v>
      </c>
    </row>
    <row r="70" spans="1:19" ht="15" customHeight="1">
      <c r="A70" s="98" t="s">
        <v>62</v>
      </c>
      <c r="B70" s="82"/>
      <c r="C70" s="82"/>
      <c r="D70" s="82"/>
      <c r="E70" s="82"/>
      <c r="F70" s="82"/>
      <c r="G70" s="82"/>
      <c r="H70" s="82"/>
      <c r="I70" s="82"/>
      <c r="J70" s="82"/>
      <c r="K70" s="82"/>
      <c r="L70" s="82"/>
      <c r="M70" s="82"/>
      <c r="N70" s="82"/>
      <c r="O70" s="82"/>
      <c r="P70" s="82"/>
      <c r="Q70" s="82"/>
      <c r="R70" s="99"/>
    </row>
    <row r="71" spans="1:19">
      <c r="A71" s="86" t="s">
        <v>2</v>
      </c>
      <c r="B71" s="86"/>
      <c r="C71" s="86"/>
      <c r="D71" s="86"/>
      <c r="E71" s="86"/>
      <c r="F71" s="86"/>
      <c r="G71" s="86"/>
      <c r="H71" s="86"/>
      <c r="I71" s="86"/>
      <c r="J71" s="90" t="s">
        <v>16</v>
      </c>
      <c r="K71" s="90"/>
      <c r="L71" s="90"/>
      <c r="M71" s="90"/>
      <c r="N71" s="90"/>
      <c r="O71" s="90"/>
      <c r="P71" s="90"/>
      <c r="Q71" s="90"/>
      <c r="R71" s="90"/>
    </row>
    <row r="72" spans="1:19">
      <c r="I72" s="28" t="s">
        <v>47</v>
      </c>
      <c r="J72" s="29" t="s">
        <v>56</v>
      </c>
      <c r="K72" s="24">
        <f>A63</f>
        <v>24992952.900000006</v>
      </c>
      <c r="L72" s="24">
        <f>B63</f>
        <v>23735.799999999348</v>
      </c>
      <c r="M72" s="24">
        <f>C63</f>
        <v>9822939.6999999955</v>
      </c>
      <c r="N72" s="24">
        <f>D63</f>
        <v>38395601.900000006</v>
      </c>
      <c r="O72" s="24">
        <f>E63</f>
        <v>59912.200000000019</v>
      </c>
      <c r="P72" s="24">
        <f>SUM(K72:O72)</f>
        <v>73295142.500000015</v>
      </c>
      <c r="R72" s="24">
        <f>P72+Q72</f>
        <v>73295142.500000015</v>
      </c>
    </row>
    <row r="73" spans="1:19" ht="45.75">
      <c r="B73" s="24">
        <v>-184503.1</v>
      </c>
      <c r="F73" s="24">
        <f>SUM(A73:E73)</f>
        <v>-184503.1</v>
      </c>
      <c r="G73" s="24"/>
      <c r="H73" s="24">
        <f>F73+G73</f>
        <v>-184503.1</v>
      </c>
      <c r="I73" s="28" t="s">
        <v>63</v>
      </c>
      <c r="J73" s="29" t="s">
        <v>66</v>
      </c>
      <c r="N73" s="24">
        <v>-184503.1</v>
      </c>
      <c r="P73" s="24">
        <f>SUM(K73:O73)</f>
        <v>-184503.1</v>
      </c>
      <c r="R73" s="24">
        <f>P73+Q73</f>
        <v>-184503.1</v>
      </c>
    </row>
    <row r="74" spans="1:19" ht="23.25">
      <c r="C74" s="24">
        <v>9461635.3000000007</v>
      </c>
      <c r="D74" s="24">
        <v>42419295.899999999</v>
      </c>
      <c r="E74" s="24">
        <v>933541.7</v>
      </c>
      <c r="F74" s="24">
        <f>SUM(A74:E74)</f>
        <v>52814472.900000006</v>
      </c>
      <c r="G74" s="24"/>
      <c r="H74" s="24">
        <f>F74+G74</f>
        <v>52814472.900000006</v>
      </c>
      <c r="I74" s="28" t="s">
        <v>64</v>
      </c>
      <c r="J74" s="29" t="s">
        <v>67</v>
      </c>
      <c r="P74" s="24"/>
      <c r="R74" s="24"/>
    </row>
    <row r="75" spans="1:19">
      <c r="A75" s="30">
        <f>K72+K73-A73-A74</f>
        <v>24992952.900000006</v>
      </c>
      <c r="B75" s="30">
        <f>L72+L73-B73-B74</f>
        <v>208238.89999999935</v>
      </c>
      <c r="C75" s="30">
        <f>M72+M73-C73-C74</f>
        <v>361304.39999999478</v>
      </c>
      <c r="D75" s="30">
        <f>N72+N73-D73-D74</f>
        <v>-4208197.099999994</v>
      </c>
      <c r="E75" s="30">
        <f>O72+O73-E73-E74</f>
        <v>-873629.49999999988</v>
      </c>
      <c r="F75" s="30">
        <f>SUM(A75:E75)</f>
        <v>20480669.600000005</v>
      </c>
      <c r="G75" s="24"/>
      <c r="H75" s="30">
        <f>F75+G75</f>
        <v>20480669.600000005</v>
      </c>
      <c r="I75" s="33" t="s">
        <v>65</v>
      </c>
      <c r="J75" s="35" t="s">
        <v>68</v>
      </c>
    </row>
    <row r="76" spans="1:19">
      <c r="A76" s="30">
        <f>A75-A82</f>
        <v>17453102.800000004</v>
      </c>
      <c r="B76" s="30">
        <f>B75-B82</f>
        <v>115418.69999999936</v>
      </c>
      <c r="C76" s="30">
        <f>C75-C82</f>
        <v>-69369.900000005204</v>
      </c>
      <c r="D76" s="30">
        <f>D75-D82</f>
        <v>-5120686.2999999942</v>
      </c>
      <c r="E76" s="30">
        <f>E75-E82</f>
        <v>-881354.99999999988</v>
      </c>
      <c r="F76" s="30">
        <f>SUM(A76:E76)</f>
        <v>11497110.300000004</v>
      </c>
      <c r="G76" s="24"/>
      <c r="H76" s="30">
        <f>F76+G76</f>
        <v>11497110.300000004</v>
      </c>
      <c r="I76" s="33" t="s">
        <v>127</v>
      </c>
      <c r="J76" s="35" t="s">
        <v>134</v>
      </c>
    </row>
    <row r="77" spans="1:19" ht="15" customHeight="1">
      <c r="A77" s="98" t="s">
        <v>94</v>
      </c>
      <c r="B77" s="82"/>
      <c r="C77" s="82"/>
      <c r="D77" s="82"/>
      <c r="E77" s="82"/>
      <c r="F77" s="82"/>
      <c r="G77" s="82"/>
      <c r="H77" s="82"/>
      <c r="I77" s="82"/>
      <c r="J77" s="82"/>
      <c r="K77" s="82"/>
      <c r="L77" s="82"/>
      <c r="M77" s="82"/>
      <c r="N77" s="82"/>
      <c r="O77" s="82"/>
      <c r="P77" s="82"/>
      <c r="Q77" s="82"/>
      <c r="R77" s="99"/>
    </row>
    <row r="78" spans="1:19">
      <c r="A78" s="86" t="s">
        <v>96</v>
      </c>
      <c r="B78" s="86"/>
      <c r="C78" s="86"/>
      <c r="D78" s="86"/>
      <c r="E78" s="86"/>
      <c r="F78" s="86"/>
      <c r="G78" s="86"/>
      <c r="H78" s="86"/>
      <c r="I78" s="86"/>
      <c r="J78" s="90" t="s">
        <v>95</v>
      </c>
      <c r="K78" s="90"/>
      <c r="L78" s="90"/>
      <c r="M78" s="90"/>
      <c r="N78" s="90"/>
      <c r="O78" s="90"/>
      <c r="P78" s="90"/>
      <c r="Q78" s="90"/>
      <c r="R78" s="90"/>
    </row>
    <row r="79" spans="1:19">
      <c r="I79" s="28" t="s">
        <v>65</v>
      </c>
      <c r="J79" s="29" t="s">
        <v>68</v>
      </c>
      <c r="K79" s="24">
        <f>A75</f>
        <v>24992952.900000006</v>
      </c>
      <c r="L79" s="24">
        <f>B75</f>
        <v>208238.89999999935</v>
      </c>
      <c r="M79" s="24">
        <f>C75</f>
        <v>361304.39999999478</v>
      </c>
      <c r="N79" s="24">
        <f>D75</f>
        <v>-4208197.099999994</v>
      </c>
      <c r="O79" s="24">
        <f>E75</f>
        <v>-873629.49999999988</v>
      </c>
      <c r="P79" s="24">
        <f>SUM(K79:O79)</f>
        <v>20480669.600000005</v>
      </c>
      <c r="R79" s="24">
        <f>P79+Q79</f>
        <v>20480669.600000005</v>
      </c>
    </row>
    <row r="80" spans="1:19">
      <c r="A80" s="24">
        <f>A81+A83</f>
        <v>17932261.399999999</v>
      </c>
      <c r="B80" s="24">
        <f>B81+B83</f>
        <v>244188.3</v>
      </c>
      <c r="C80" s="24">
        <f>C81+C83</f>
        <v>2072040.5999999999</v>
      </c>
      <c r="D80" s="24">
        <f>D81+D83</f>
        <v>1999275.6</v>
      </c>
      <c r="E80" s="24">
        <f>E81+E83</f>
        <v>27474.6</v>
      </c>
      <c r="F80" s="24">
        <f>SUM(A80:E80)</f>
        <v>22275240.500000004</v>
      </c>
      <c r="H80" s="24">
        <f>F80+G80</f>
        <v>22275240.500000004</v>
      </c>
      <c r="I80" s="28" t="s">
        <v>114</v>
      </c>
      <c r="J80" s="29" t="s">
        <v>115</v>
      </c>
      <c r="K80" s="24"/>
      <c r="L80" s="24"/>
      <c r="M80" s="24"/>
      <c r="N80" s="24"/>
      <c r="O80" s="24"/>
      <c r="P80" s="24"/>
      <c r="R80" s="24"/>
    </row>
    <row r="81" spans="1:19" ht="23.25">
      <c r="A81" s="24">
        <v>14975200.6</v>
      </c>
      <c r="B81" s="24">
        <v>261009</v>
      </c>
      <c r="C81" s="24">
        <v>2078622.4</v>
      </c>
      <c r="D81" s="24">
        <v>1999275.6</v>
      </c>
      <c r="E81" s="24">
        <v>27474.6</v>
      </c>
      <c r="F81" s="24">
        <f>SUM(A81:E81)</f>
        <v>19341582.200000003</v>
      </c>
      <c r="G81" s="24"/>
      <c r="H81" s="24">
        <f>F81+G81</f>
        <v>19341582.200000003</v>
      </c>
      <c r="I81" s="28" t="s">
        <v>71</v>
      </c>
      <c r="J81" s="29" t="s">
        <v>74</v>
      </c>
      <c r="K81" s="24"/>
      <c r="L81" s="24"/>
      <c r="M81" s="24"/>
      <c r="N81" s="24"/>
      <c r="O81" s="24"/>
      <c r="P81" s="24"/>
      <c r="R81" s="24"/>
    </row>
    <row r="82" spans="1:19" ht="23.25">
      <c r="A82" s="24">
        <v>7539850.0999999996</v>
      </c>
      <c r="B82" s="24">
        <v>92820.2</v>
      </c>
      <c r="C82" s="24">
        <v>430674.3</v>
      </c>
      <c r="D82" s="24">
        <v>912489.2</v>
      </c>
      <c r="E82" s="24">
        <v>7725.5</v>
      </c>
      <c r="F82" s="24">
        <f>SUM(A82:E82)</f>
        <v>8983559.2999999989</v>
      </c>
      <c r="G82" s="24"/>
      <c r="H82" s="24">
        <f>F82+G82</f>
        <v>8983559.2999999989</v>
      </c>
      <c r="I82" s="28" t="s">
        <v>110</v>
      </c>
      <c r="J82" s="29" t="s">
        <v>111</v>
      </c>
      <c r="K82" s="24"/>
      <c r="L82" s="24"/>
      <c r="M82" s="24"/>
      <c r="N82" s="24"/>
      <c r="O82" s="24"/>
      <c r="P82" s="24"/>
      <c r="R82" s="24"/>
    </row>
    <row r="83" spans="1:19" ht="34.5">
      <c r="A83" s="24">
        <v>2957060.8</v>
      </c>
      <c r="B83" s="24">
        <v>-16820.7</v>
      </c>
      <c r="C83" s="24">
        <v>-6581.8</v>
      </c>
      <c r="D83" s="24"/>
      <c r="E83" s="24"/>
      <c r="F83" s="24">
        <f>SUM(A83:E83)</f>
        <v>2933658.3</v>
      </c>
      <c r="G83" s="24"/>
      <c r="H83" s="24">
        <f>F83+G83</f>
        <v>2933658.3</v>
      </c>
      <c r="I83" s="28" t="s">
        <v>116</v>
      </c>
      <c r="J83" s="29" t="s">
        <v>75</v>
      </c>
      <c r="K83" s="24"/>
      <c r="L83" s="24"/>
      <c r="M83" s="24"/>
      <c r="N83" s="24"/>
      <c r="O83" s="24"/>
      <c r="P83" s="24"/>
      <c r="R83" s="24"/>
    </row>
    <row r="84" spans="1:19" ht="23.25">
      <c r="F84" s="24"/>
      <c r="G84" s="24"/>
      <c r="H84" s="24"/>
      <c r="I84" s="28" t="s">
        <v>69</v>
      </c>
      <c r="J84" s="29" t="s">
        <v>117</v>
      </c>
      <c r="K84" s="24">
        <v>349517.5</v>
      </c>
      <c r="L84" s="24">
        <v>680.1</v>
      </c>
      <c r="M84" s="24">
        <v>16654.5</v>
      </c>
      <c r="N84" s="24">
        <v>0</v>
      </c>
      <c r="O84" s="24">
        <v>0</v>
      </c>
      <c r="P84" s="24">
        <f>SUM(K84:O84)</f>
        <v>366852.1</v>
      </c>
      <c r="Q84" s="24">
        <v>7393.5</v>
      </c>
      <c r="R84" s="24">
        <f>P84+Q84</f>
        <v>374245.6</v>
      </c>
    </row>
    <row r="85" spans="1:19" ht="23.25">
      <c r="I85" s="28" t="s">
        <v>70</v>
      </c>
      <c r="J85" s="29" t="s">
        <v>118</v>
      </c>
      <c r="K85" s="24">
        <v>23235.4</v>
      </c>
      <c r="L85" s="24">
        <v>0</v>
      </c>
      <c r="M85" s="24">
        <v>244798.2</v>
      </c>
      <c r="N85" s="24">
        <v>0</v>
      </c>
      <c r="O85" s="24">
        <v>0</v>
      </c>
      <c r="P85" s="24">
        <f>SUM(K85:O85)</f>
        <v>268033.60000000003</v>
      </c>
      <c r="Q85" s="24">
        <v>106212</v>
      </c>
      <c r="R85" s="24">
        <f>P85+Q85</f>
        <v>374245.60000000003</v>
      </c>
      <c r="S85" s="3"/>
    </row>
    <row r="86" spans="1:19" ht="45.75">
      <c r="I86" s="28"/>
      <c r="J86" s="35" t="s">
        <v>119</v>
      </c>
      <c r="K86" s="24">
        <f>K79+K84-K85</f>
        <v>25319235.000000007</v>
      </c>
      <c r="L86" s="24">
        <f>L79+L84-L85</f>
        <v>208918.99999999936</v>
      </c>
      <c r="M86" s="24">
        <f>M79+M84-M85</f>
        <v>133160.69999999477</v>
      </c>
      <c r="N86" s="24">
        <f>N79+N84-N85</f>
        <v>-4208197.099999994</v>
      </c>
      <c r="O86" s="24">
        <f>O79+O84-O85</f>
        <v>-873629.49999999988</v>
      </c>
      <c r="P86" s="24">
        <f>SUM(K86:O86)</f>
        <v>20579488.100000009</v>
      </c>
      <c r="R86" s="24">
        <f>P86+Q86</f>
        <v>20579488.100000009</v>
      </c>
    </row>
    <row r="87" spans="1:19" s="2" customFormat="1" ht="23.25">
      <c r="A87" s="37">
        <f>K86-A80</f>
        <v>7386973.6000000089</v>
      </c>
      <c r="B87" s="37">
        <f>L86-B80</f>
        <v>-35269.300000000629</v>
      </c>
      <c r="C87" s="37">
        <f>M86-C80</f>
        <v>-1938879.900000005</v>
      </c>
      <c r="D87" s="37">
        <f>N86-D80</f>
        <v>-6207472.6999999937</v>
      </c>
      <c r="E87" s="37">
        <f>O86-E80</f>
        <v>-901104.09999999986</v>
      </c>
      <c r="F87" s="37">
        <f>SUM(A87:E87)-F22</f>
        <v>-3320063.3999999566</v>
      </c>
      <c r="G87" s="37">
        <f>Q17-G14+Q45-G45+Q48-G48+Q54-G54+Q84-Q85</f>
        <v>3320063.4</v>
      </c>
      <c r="H87" s="37">
        <f>F87+G87</f>
        <v>4.3306499719619751E-8</v>
      </c>
      <c r="I87" s="38" t="s">
        <v>73</v>
      </c>
      <c r="J87" s="39" t="s">
        <v>76</v>
      </c>
      <c r="K87" s="46"/>
      <c r="L87" s="46"/>
      <c r="M87" s="46"/>
      <c r="N87" s="46"/>
      <c r="O87" s="46"/>
      <c r="P87" s="46"/>
      <c r="Q87" s="40"/>
      <c r="R87" s="41"/>
    </row>
    <row r="91" spans="1:19">
      <c r="G91" s="2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1"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77" activePane="bottomLeft" state="frozen"/>
      <selection pane="bottomLeft"/>
    </sheetView>
  </sheetViews>
  <sheetFormatPr defaultRowHeight="15"/>
  <cols>
    <col min="1" max="1" width="11.7109375" style="42" customWidth="1"/>
    <col min="2" max="8" width="10.7109375" style="42" customWidth="1"/>
    <col min="9" max="9" width="6.140625" style="42" customWidth="1"/>
    <col min="10" max="10" width="25.710937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19" max="256" width="9.140625" style="1"/>
    <col min="257" max="257" width="11.7109375" style="1" customWidth="1"/>
    <col min="258" max="264" width="10.7109375" style="1" customWidth="1"/>
    <col min="265" max="265" width="6.140625" style="1" customWidth="1"/>
    <col min="266" max="266" width="22.85546875" style="1" customWidth="1"/>
    <col min="267" max="267" width="11.85546875" style="1" customWidth="1"/>
    <col min="268" max="269" width="10" style="1" customWidth="1"/>
    <col min="270" max="270" width="10.5703125" style="1" customWidth="1"/>
    <col min="271" max="271" width="10" style="1" customWidth="1"/>
    <col min="272" max="272" width="10.85546875" style="1" customWidth="1"/>
    <col min="273" max="273" width="10.140625" style="1" customWidth="1"/>
    <col min="274" max="274" width="11.28515625" style="1" customWidth="1"/>
    <col min="275" max="512" width="9.140625" style="1"/>
    <col min="513" max="513" width="11.7109375" style="1" customWidth="1"/>
    <col min="514" max="520" width="10.7109375" style="1" customWidth="1"/>
    <col min="521" max="521" width="6.140625" style="1" customWidth="1"/>
    <col min="522" max="522" width="22.85546875" style="1" customWidth="1"/>
    <col min="523" max="523" width="11.85546875" style="1" customWidth="1"/>
    <col min="524" max="525" width="10" style="1" customWidth="1"/>
    <col min="526" max="526" width="10.5703125" style="1" customWidth="1"/>
    <col min="527" max="527" width="10" style="1" customWidth="1"/>
    <col min="528" max="528" width="10.85546875" style="1" customWidth="1"/>
    <col min="529" max="529" width="10.140625" style="1" customWidth="1"/>
    <col min="530" max="530" width="11.28515625" style="1" customWidth="1"/>
    <col min="531" max="768" width="9.140625" style="1"/>
    <col min="769" max="769" width="11.7109375" style="1" customWidth="1"/>
    <col min="770" max="776" width="10.7109375" style="1" customWidth="1"/>
    <col min="777" max="777" width="6.140625" style="1" customWidth="1"/>
    <col min="778" max="778" width="22.85546875" style="1" customWidth="1"/>
    <col min="779" max="779" width="11.85546875" style="1" customWidth="1"/>
    <col min="780" max="781" width="10" style="1" customWidth="1"/>
    <col min="782" max="782" width="10.5703125" style="1" customWidth="1"/>
    <col min="783" max="783" width="10" style="1" customWidth="1"/>
    <col min="784" max="784" width="10.85546875" style="1" customWidth="1"/>
    <col min="785" max="785" width="10.140625" style="1" customWidth="1"/>
    <col min="786" max="786" width="11.28515625" style="1" customWidth="1"/>
    <col min="787" max="1024" width="9.140625" style="1"/>
    <col min="1025" max="1025" width="11.7109375" style="1" customWidth="1"/>
    <col min="1026" max="1032" width="10.7109375" style="1" customWidth="1"/>
    <col min="1033" max="1033" width="6.140625" style="1" customWidth="1"/>
    <col min="1034" max="1034" width="22.85546875" style="1" customWidth="1"/>
    <col min="1035" max="1035" width="11.85546875" style="1" customWidth="1"/>
    <col min="1036" max="1037" width="10" style="1" customWidth="1"/>
    <col min="1038" max="1038" width="10.5703125" style="1" customWidth="1"/>
    <col min="1039" max="1039" width="10" style="1" customWidth="1"/>
    <col min="1040" max="1040" width="10.85546875" style="1" customWidth="1"/>
    <col min="1041" max="1041" width="10.140625" style="1" customWidth="1"/>
    <col min="1042" max="1042" width="11.28515625" style="1" customWidth="1"/>
    <col min="1043" max="1280" width="9.140625" style="1"/>
    <col min="1281" max="1281" width="11.7109375" style="1" customWidth="1"/>
    <col min="1282" max="1288" width="10.7109375" style="1" customWidth="1"/>
    <col min="1289" max="1289" width="6.140625" style="1" customWidth="1"/>
    <col min="1290" max="1290" width="22.85546875" style="1" customWidth="1"/>
    <col min="1291" max="1291" width="11.85546875" style="1" customWidth="1"/>
    <col min="1292" max="1293" width="10" style="1" customWidth="1"/>
    <col min="1294" max="1294" width="10.5703125" style="1" customWidth="1"/>
    <col min="1295" max="1295" width="10" style="1" customWidth="1"/>
    <col min="1296" max="1296" width="10.85546875" style="1" customWidth="1"/>
    <col min="1297" max="1297" width="10.140625" style="1" customWidth="1"/>
    <col min="1298" max="1298" width="11.28515625" style="1" customWidth="1"/>
    <col min="1299" max="1536" width="9.140625" style="1"/>
    <col min="1537" max="1537" width="11.7109375" style="1" customWidth="1"/>
    <col min="1538" max="1544" width="10.7109375" style="1" customWidth="1"/>
    <col min="1545" max="1545" width="6.140625" style="1" customWidth="1"/>
    <col min="1546" max="1546" width="22.85546875" style="1" customWidth="1"/>
    <col min="1547" max="1547" width="11.85546875" style="1" customWidth="1"/>
    <col min="1548" max="1549" width="10" style="1" customWidth="1"/>
    <col min="1550" max="1550" width="10.5703125" style="1" customWidth="1"/>
    <col min="1551" max="1551" width="10" style="1" customWidth="1"/>
    <col min="1552" max="1552" width="10.85546875" style="1" customWidth="1"/>
    <col min="1553" max="1553" width="10.140625" style="1" customWidth="1"/>
    <col min="1554" max="1554" width="11.28515625" style="1" customWidth="1"/>
    <col min="1555" max="1792" width="9.140625" style="1"/>
    <col min="1793" max="1793" width="11.7109375" style="1" customWidth="1"/>
    <col min="1794" max="1800" width="10.7109375" style="1" customWidth="1"/>
    <col min="1801" max="1801" width="6.140625" style="1" customWidth="1"/>
    <col min="1802" max="1802" width="22.85546875" style="1" customWidth="1"/>
    <col min="1803" max="1803" width="11.85546875" style="1" customWidth="1"/>
    <col min="1804" max="1805" width="10" style="1" customWidth="1"/>
    <col min="1806" max="1806" width="10.5703125" style="1" customWidth="1"/>
    <col min="1807" max="1807" width="10" style="1" customWidth="1"/>
    <col min="1808" max="1808" width="10.85546875" style="1" customWidth="1"/>
    <col min="1809" max="1809" width="10.140625" style="1" customWidth="1"/>
    <col min="1810" max="1810" width="11.28515625" style="1" customWidth="1"/>
    <col min="1811" max="2048" width="9.140625" style="1"/>
    <col min="2049" max="2049" width="11.7109375" style="1" customWidth="1"/>
    <col min="2050" max="2056" width="10.7109375" style="1" customWidth="1"/>
    <col min="2057" max="2057" width="6.140625" style="1" customWidth="1"/>
    <col min="2058" max="2058" width="22.85546875" style="1" customWidth="1"/>
    <col min="2059" max="2059" width="11.85546875" style="1" customWidth="1"/>
    <col min="2060" max="2061" width="10" style="1" customWidth="1"/>
    <col min="2062" max="2062" width="10.5703125" style="1" customWidth="1"/>
    <col min="2063" max="2063" width="10" style="1" customWidth="1"/>
    <col min="2064" max="2064" width="10.85546875" style="1" customWidth="1"/>
    <col min="2065" max="2065" width="10.140625" style="1" customWidth="1"/>
    <col min="2066" max="2066" width="11.28515625" style="1" customWidth="1"/>
    <col min="2067" max="2304" width="9.140625" style="1"/>
    <col min="2305" max="2305" width="11.7109375" style="1" customWidth="1"/>
    <col min="2306" max="2312" width="10.7109375" style="1" customWidth="1"/>
    <col min="2313" max="2313" width="6.140625" style="1" customWidth="1"/>
    <col min="2314" max="2314" width="22.85546875" style="1" customWidth="1"/>
    <col min="2315" max="2315" width="11.85546875" style="1" customWidth="1"/>
    <col min="2316" max="2317" width="10" style="1" customWidth="1"/>
    <col min="2318" max="2318" width="10.5703125" style="1" customWidth="1"/>
    <col min="2319" max="2319" width="10" style="1" customWidth="1"/>
    <col min="2320" max="2320" width="10.85546875" style="1" customWidth="1"/>
    <col min="2321" max="2321" width="10.140625" style="1" customWidth="1"/>
    <col min="2322" max="2322" width="11.28515625" style="1" customWidth="1"/>
    <col min="2323" max="2560" width="9.140625" style="1"/>
    <col min="2561" max="2561" width="11.7109375" style="1" customWidth="1"/>
    <col min="2562" max="2568" width="10.7109375" style="1" customWidth="1"/>
    <col min="2569" max="2569" width="6.140625" style="1" customWidth="1"/>
    <col min="2570" max="2570" width="22.85546875" style="1" customWidth="1"/>
    <col min="2571" max="2571" width="11.85546875" style="1" customWidth="1"/>
    <col min="2572" max="2573" width="10" style="1" customWidth="1"/>
    <col min="2574" max="2574" width="10.5703125" style="1" customWidth="1"/>
    <col min="2575" max="2575" width="10" style="1" customWidth="1"/>
    <col min="2576" max="2576" width="10.85546875" style="1" customWidth="1"/>
    <col min="2577" max="2577" width="10.140625" style="1" customWidth="1"/>
    <col min="2578" max="2578" width="11.28515625" style="1" customWidth="1"/>
    <col min="2579" max="2816" width="9.140625" style="1"/>
    <col min="2817" max="2817" width="11.7109375" style="1" customWidth="1"/>
    <col min="2818" max="2824" width="10.7109375" style="1" customWidth="1"/>
    <col min="2825" max="2825" width="6.140625" style="1" customWidth="1"/>
    <col min="2826" max="2826" width="22.85546875" style="1" customWidth="1"/>
    <col min="2827" max="2827" width="11.85546875" style="1" customWidth="1"/>
    <col min="2828" max="2829" width="10" style="1" customWidth="1"/>
    <col min="2830" max="2830" width="10.5703125" style="1" customWidth="1"/>
    <col min="2831" max="2831" width="10" style="1" customWidth="1"/>
    <col min="2832" max="2832" width="10.85546875" style="1" customWidth="1"/>
    <col min="2833" max="2833" width="10.140625" style="1" customWidth="1"/>
    <col min="2834" max="2834" width="11.28515625" style="1" customWidth="1"/>
    <col min="2835" max="3072" width="9.140625" style="1"/>
    <col min="3073" max="3073" width="11.7109375" style="1" customWidth="1"/>
    <col min="3074" max="3080" width="10.7109375" style="1" customWidth="1"/>
    <col min="3081" max="3081" width="6.140625" style="1" customWidth="1"/>
    <col min="3082" max="3082" width="22.85546875" style="1" customWidth="1"/>
    <col min="3083" max="3083" width="11.85546875" style="1" customWidth="1"/>
    <col min="3084" max="3085" width="10" style="1" customWidth="1"/>
    <col min="3086" max="3086" width="10.5703125" style="1" customWidth="1"/>
    <col min="3087" max="3087" width="10" style="1" customWidth="1"/>
    <col min="3088" max="3088" width="10.85546875" style="1" customWidth="1"/>
    <col min="3089" max="3089" width="10.140625" style="1" customWidth="1"/>
    <col min="3090" max="3090" width="11.28515625" style="1" customWidth="1"/>
    <col min="3091" max="3328" width="9.140625" style="1"/>
    <col min="3329" max="3329" width="11.7109375" style="1" customWidth="1"/>
    <col min="3330" max="3336" width="10.7109375" style="1" customWidth="1"/>
    <col min="3337" max="3337" width="6.140625" style="1" customWidth="1"/>
    <col min="3338" max="3338" width="22.85546875" style="1" customWidth="1"/>
    <col min="3339" max="3339" width="11.85546875" style="1" customWidth="1"/>
    <col min="3340" max="3341" width="10" style="1" customWidth="1"/>
    <col min="3342" max="3342" width="10.5703125" style="1" customWidth="1"/>
    <col min="3343" max="3343" width="10" style="1" customWidth="1"/>
    <col min="3344" max="3344" width="10.85546875" style="1" customWidth="1"/>
    <col min="3345" max="3345" width="10.140625" style="1" customWidth="1"/>
    <col min="3346" max="3346" width="11.28515625" style="1" customWidth="1"/>
    <col min="3347" max="3584" width="9.140625" style="1"/>
    <col min="3585" max="3585" width="11.7109375" style="1" customWidth="1"/>
    <col min="3586" max="3592" width="10.7109375" style="1" customWidth="1"/>
    <col min="3593" max="3593" width="6.140625" style="1" customWidth="1"/>
    <col min="3594" max="3594" width="22.85546875" style="1" customWidth="1"/>
    <col min="3595" max="3595" width="11.85546875" style="1" customWidth="1"/>
    <col min="3596" max="3597" width="10" style="1" customWidth="1"/>
    <col min="3598" max="3598" width="10.5703125" style="1" customWidth="1"/>
    <col min="3599" max="3599" width="10" style="1" customWidth="1"/>
    <col min="3600" max="3600" width="10.85546875" style="1" customWidth="1"/>
    <col min="3601" max="3601" width="10.140625" style="1" customWidth="1"/>
    <col min="3602" max="3602" width="11.28515625" style="1" customWidth="1"/>
    <col min="3603" max="3840" width="9.140625" style="1"/>
    <col min="3841" max="3841" width="11.7109375" style="1" customWidth="1"/>
    <col min="3842" max="3848" width="10.7109375" style="1" customWidth="1"/>
    <col min="3849" max="3849" width="6.140625" style="1" customWidth="1"/>
    <col min="3850" max="3850" width="22.85546875" style="1" customWidth="1"/>
    <col min="3851" max="3851" width="11.85546875" style="1" customWidth="1"/>
    <col min="3852" max="3853" width="10" style="1" customWidth="1"/>
    <col min="3854" max="3854" width="10.5703125" style="1" customWidth="1"/>
    <col min="3855" max="3855" width="10" style="1" customWidth="1"/>
    <col min="3856" max="3856" width="10.85546875" style="1" customWidth="1"/>
    <col min="3857" max="3857" width="10.140625" style="1" customWidth="1"/>
    <col min="3858" max="3858" width="11.28515625" style="1" customWidth="1"/>
    <col min="3859" max="4096" width="9.140625" style="1"/>
    <col min="4097" max="4097" width="11.7109375" style="1" customWidth="1"/>
    <col min="4098" max="4104" width="10.7109375" style="1" customWidth="1"/>
    <col min="4105" max="4105" width="6.140625" style="1" customWidth="1"/>
    <col min="4106" max="4106" width="22.85546875" style="1" customWidth="1"/>
    <col min="4107" max="4107" width="11.85546875" style="1" customWidth="1"/>
    <col min="4108" max="4109" width="10" style="1" customWidth="1"/>
    <col min="4110" max="4110" width="10.5703125" style="1" customWidth="1"/>
    <col min="4111" max="4111" width="10" style="1" customWidth="1"/>
    <col min="4112" max="4112" width="10.85546875" style="1" customWidth="1"/>
    <col min="4113" max="4113" width="10.140625" style="1" customWidth="1"/>
    <col min="4114" max="4114" width="11.28515625" style="1" customWidth="1"/>
    <col min="4115" max="4352" width="9.140625" style="1"/>
    <col min="4353" max="4353" width="11.7109375" style="1" customWidth="1"/>
    <col min="4354" max="4360" width="10.7109375" style="1" customWidth="1"/>
    <col min="4361" max="4361" width="6.140625" style="1" customWidth="1"/>
    <col min="4362" max="4362" width="22.85546875" style="1" customWidth="1"/>
    <col min="4363" max="4363" width="11.85546875" style="1" customWidth="1"/>
    <col min="4364" max="4365" width="10" style="1" customWidth="1"/>
    <col min="4366" max="4366" width="10.5703125" style="1" customWidth="1"/>
    <col min="4367" max="4367" width="10" style="1" customWidth="1"/>
    <col min="4368" max="4368" width="10.85546875" style="1" customWidth="1"/>
    <col min="4369" max="4369" width="10.140625" style="1" customWidth="1"/>
    <col min="4370" max="4370" width="11.28515625" style="1" customWidth="1"/>
    <col min="4371" max="4608" width="9.140625" style="1"/>
    <col min="4609" max="4609" width="11.7109375" style="1" customWidth="1"/>
    <col min="4610" max="4616" width="10.7109375" style="1" customWidth="1"/>
    <col min="4617" max="4617" width="6.140625" style="1" customWidth="1"/>
    <col min="4618" max="4618" width="22.85546875" style="1" customWidth="1"/>
    <col min="4619" max="4619" width="11.85546875" style="1" customWidth="1"/>
    <col min="4620" max="4621" width="10" style="1" customWidth="1"/>
    <col min="4622" max="4622" width="10.5703125" style="1" customWidth="1"/>
    <col min="4623" max="4623" width="10" style="1" customWidth="1"/>
    <col min="4624" max="4624" width="10.85546875" style="1" customWidth="1"/>
    <col min="4625" max="4625" width="10.140625" style="1" customWidth="1"/>
    <col min="4626" max="4626" width="11.28515625" style="1" customWidth="1"/>
    <col min="4627" max="4864" width="9.140625" style="1"/>
    <col min="4865" max="4865" width="11.7109375" style="1" customWidth="1"/>
    <col min="4866" max="4872" width="10.7109375" style="1" customWidth="1"/>
    <col min="4873" max="4873" width="6.140625" style="1" customWidth="1"/>
    <col min="4874" max="4874" width="22.85546875" style="1" customWidth="1"/>
    <col min="4875" max="4875" width="11.85546875" style="1" customWidth="1"/>
    <col min="4876" max="4877" width="10" style="1" customWidth="1"/>
    <col min="4878" max="4878" width="10.5703125" style="1" customWidth="1"/>
    <col min="4879" max="4879" width="10" style="1" customWidth="1"/>
    <col min="4880" max="4880" width="10.85546875" style="1" customWidth="1"/>
    <col min="4881" max="4881" width="10.140625" style="1" customWidth="1"/>
    <col min="4882" max="4882" width="11.28515625" style="1" customWidth="1"/>
    <col min="4883" max="5120" width="9.140625" style="1"/>
    <col min="5121" max="5121" width="11.7109375" style="1" customWidth="1"/>
    <col min="5122" max="5128" width="10.7109375" style="1" customWidth="1"/>
    <col min="5129" max="5129" width="6.140625" style="1" customWidth="1"/>
    <col min="5130" max="5130" width="22.85546875" style="1" customWidth="1"/>
    <col min="5131" max="5131" width="11.85546875" style="1" customWidth="1"/>
    <col min="5132" max="5133" width="10" style="1" customWidth="1"/>
    <col min="5134" max="5134" width="10.5703125" style="1" customWidth="1"/>
    <col min="5135" max="5135" width="10" style="1" customWidth="1"/>
    <col min="5136" max="5136" width="10.85546875" style="1" customWidth="1"/>
    <col min="5137" max="5137" width="10.140625" style="1" customWidth="1"/>
    <col min="5138" max="5138" width="11.28515625" style="1" customWidth="1"/>
    <col min="5139" max="5376" width="9.140625" style="1"/>
    <col min="5377" max="5377" width="11.7109375" style="1" customWidth="1"/>
    <col min="5378" max="5384" width="10.7109375" style="1" customWidth="1"/>
    <col min="5385" max="5385" width="6.140625" style="1" customWidth="1"/>
    <col min="5386" max="5386" width="22.85546875" style="1" customWidth="1"/>
    <col min="5387" max="5387" width="11.85546875" style="1" customWidth="1"/>
    <col min="5388" max="5389" width="10" style="1" customWidth="1"/>
    <col min="5390" max="5390" width="10.5703125" style="1" customWidth="1"/>
    <col min="5391" max="5391" width="10" style="1" customWidth="1"/>
    <col min="5392" max="5392" width="10.85546875" style="1" customWidth="1"/>
    <col min="5393" max="5393" width="10.140625" style="1" customWidth="1"/>
    <col min="5394" max="5394" width="11.28515625" style="1" customWidth="1"/>
    <col min="5395" max="5632" width="9.140625" style="1"/>
    <col min="5633" max="5633" width="11.7109375" style="1" customWidth="1"/>
    <col min="5634" max="5640" width="10.7109375" style="1" customWidth="1"/>
    <col min="5641" max="5641" width="6.140625" style="1" customWidth="1"/>
    <col min="5642" max="5642" width="22.85546875" style="1" customWidth="1"/>
    <col min="5643" max="5643" width="11.85546875" style="1" customWidth="1"/>
    <col min="5644" max="5645" width="10" style="1" customWidth="1"/>
    <col min="5646" max="5646" width="10.5703125" style="1" customWidth="1"/>
    <col min="5647" max="5647" width="10" style="1" customWidth="1"/>
    <col min="5648" max="5648" width="10.85546875" style="1" customWidth="1"/>
    <col min="5649" max="5649" width="10.140625" style="1" customWidth="1"/>
    <col min="5650" max="5650" width="11.28515625" style="1" customWidth="1"/>
    <col min="5651" max="5888" width="9.140625" style="1"/>
    <col min="5889" max="5889" width="11.7109375" style="1" customWidth="1"/>
    <col min="5890" max="5896" width="10.7109375" style="1" customWidth="1"/>
    <col min="5897" max="5897" width="6.140625" style="1" customWidth="1"/>
    <col min="5898" max="5898" width="22.85546875" style="1" customWidth="1"/>
    <col min="5899" max="5899" width="11.85546875" style="1" customWidth="1"/>
    <col min="5900" max="5901" width="10" style="1" customWidth="1"/>
    <col min="5902" max="5902" width="10.5703125" style="1" customWidth="1"/>
    <col min="5903" max="5903" width="10" style="1" customWidth="1"/>
    <col min="5904" max="5904" width="10.85546875" style="1" customWidth="1"/>
    <col min="5905" max="5905" width="10.140625" style="1" customWidth="1"/>
    <col min="5906" max="5906" width="11.28515625" style="1" customWidth="1"/>
    <col min="5907" max="6144" width="9.140625" style="1"/>
    <col min="6145" max="6145" width="11.7109375" style="1" customWidth="1"/>
    <col min="6146" max="6152" width="10.7109375" style="1" customWidth="1"/>
    <col min="6153" max="6153" width="6.140625" style="1" customWidth="1"/>
    <col min="6154" max="6154" width="22.85546875" style="1" customWidth="1"/>
    <col min="6155" max="6155" width="11.85546875" style="1" customWidth="1"/>
    <col min="6156" max="6157" width="10" style="1" customWidth="1"/>
    <col min="6158" max="6158" width="10.5703125" style="1" customWidth="1"/>
    <col min="6159" max="6159" width="10" style="1" customWidth="1"/>
    <col min="6160" max="6160" width="10.85546875" style="1" customWidth="1"/>
    <col min="6161" max="6161" width="10.140625" style="1" customWidth="1"/>
    <col min="6162" max="6162" width="11.28515625" style="1" customWidth="1"/>
    <col min="6163" max="6400" width="9.140625" style="1"/>
    <col min="6401" max="6401" width="11.7109375" style="1" customWidth="1"/>
    <col min="6402" max="6408" width="10.7109375" style="1" customWidth="1"/>
    <col min="6409" max="6409" width="6.140625" style="1" customWidth="1"/>
    <col min="6410" max="6410" width="22.85546875" style="1" customWidth="1"/>
    <col min="6411" max="6411" width="11.85546875" style="1" customWidth="1"/>
    <col min="6412" max="6413" width="10" style="1" customWidth="1"/>
    <col min="6414" max="6414" width="10.5703125" style="1" customWidth="1"/>
    <col min="6415" max="6415" width="10" style="1" customWidth="1"/>
    <col min="6416" max="6416" width="10.85546875" style="1" customWidth="1"/>
    <col min="6417" max="6417" width="10.140625" style="1" customWidth="1"/>
    <col min="6418" max="6418" width="11.28515625" style="1" customWidth="1"/>
    <col min="6419" max="6656" width="9.140625" style="1"/>
    <col min="6657" max="6657" width="11.7109375" style="1" customWidth="1"/>
    <col min="6658" max="6664" width="10.7109375" style="1" customWidth="1"/>
    <col min="6665" max="6665" width="6.140625" style="1" customWidth="1"/>
    <col min="6666" max="6666" width="22.85546875" style="1" customWidth="1"/>
    <col min="6667" max="6667" width="11.85546875" style="1" customWidth="1"/>
    <col min="6668" max="6669" width="10" style="1" customWidth="1"/>
    <col min="6670" max="6670" width="10.5703125" style="1" customWidth="1"/>
    <col min="6671" max="6671" width="10" style="1" customWidth="1"/>
    <col min="6672" max="6672" width="10.85546875" style="1" customWidth="1"/>
    <col min="6673" max="6673" width="10.140625" style="1" customWidth="1"/>
    <col min="6674" max="6674" width="11.28515625" style="1" customWidth="1"/>
    <col min="6675" max="6912" width="9.140625" style="1"/>
    <col min="6913" max="6913" width="11.7109375" style="1" customWidth="1"/>
    <col min="6914" max="6920" width="10.7109375" style="1" customWidth="1"/>
    <col min="6921" max="6921" width="6.140625" style="1" customWidth="1"/>
    <col min="6922" max="6922" width="22.85546875" style="1" customWidth="1"/>
    <col min="6923" max="6923" width="11.85546875" style="1" customWidth="1"/>
    <col min="6924" max="6925" width="10" style="1" customWidth="1"/>
    <col min="6926" max="6926" width="10.5703125" style="1" customWidth="1"/>
    <col min="6927" max="6927" width="10" style="1" customWidth="1"/>
    <col min="6928" max="6928" width="10.85546875" style="1" customWidth="1"/>
    <col min="6929" max="6929" width="10.140625" style="1" customWidth="1"/>
    <col min="6930" max="6930" width="11.28515625" style="1" customWidth="1"/>
    <col min="6931" max="7168" width="9.140625" style="1"/>
    <col min="7169" max="7169" width="11.7109375" style="1" customWidth="1"/>
    <col min="7170" max="7176" width="10.7109375" style="1" customWidth="1"/>
    <col min="7177" max="7177" width="6.140625" style="1" customWidth="1"/>
    <col min="7178" max="7178" width="22.85546875" style="1" customWidth="1"/>
    <col min="7179" max="7179" width="11.85546875" style="1" customWidth="1"/>
    <col min="7180" max="7181" width="10" style="1" customWidth="1"/>
    <col min="7182" max="7182" width="10.5703125" style="1" customWidth="1"/>
    <col min="7183" max="7183" width="10" style="1" customWidth="1"/>
    <col min="7184" max="7184" width="10.85546875" style="1" customWidth="1"/>
    <col min="7185" max="7185" width="10.140625" style="1" customWidth="1"/>
    <col min="7186" max="7186" width="11.28515625" style="1" customWidth="1"/>
    <col min="7187" max="7424" width="9.140625" style="1"/>
    <col min="7425" max="7425" width="11.7109375" style="1" customWidth="1"/>
    <col min="7426" max="7432" width="10.7109375" style="1" customWidth="1"/>
    <col min="7433" max="7433" width="6.140625" style="1" customWidth="1"/>
    <col min="7434" max="7434" width="22.85546875" style="1" customWidth="1"/>
    <col min="7435" max="7435" width="11.85546875" style="1" customWidth="1"/>
    <col min="7436" max="7437" width="10" style="1" customWidth="1"/>
    <col min="7438" max="7438" width="10.5703125" style="1" customWidth="1"/>
    <col min="7439" max="7439" width="10" style="1" customWidth="1"/>
    <col min="7440" max="7440" width="10.85546875" style="1" customWidth="1"/>
    <col min="7441" max="7441" width="10.140625" style="1" customWidth="1"/>
    <col min="7442" max="7442" width="11.28515625" style="1" customWidth="1"/>
    <col min="7443" max="7680" width="9.140625" style="1"/>
    <col min="7681" max="7681" width="11.7109375" style="1" customWidth="1"/>
    <col min="7682" max="7688" width="10.7109375" style="1" customWidth="1"/>
    <col min="7689" max="7689" width="6.140625" style="1" customWidth="1"/>
    <col min="7690" max="7690" width="22.85546875" style="1" customWidth="1"/>
    <col min="7691" max="7691" width="11.85546875" style="1" customWidth="1"/>
    <col min="7692" max="7693" width="10" style="1" customWidth="1"/>
    <col min="7694" max="7694" width="10.5703125" style="1" customWidth="1"/>
    <col min="7695" max="7695" width="10" style="1" customWidth="1"/>
    <col min="7696" max="7696" width="10.85546875" style="1" customWidth="1"/>
    <col min="7697" max="7697" width="10.140625" style="1" customWidth="1"/>
    <col min="7698" max="7698" width="11.28515625" style="1" customWidth="1"/>
    <col min="7699" max="7936" width="9.140625" style="1"/>
    <col min="7937" max="7937" width="11.7109375" style="1" customWidth="1"/>
    <col min="7938" max="7944" width="10.7109375" style="1" customWidth="1"/>
    <col min="7945" max="7945" width="6.140625" style="1" customWidth="1"/>
    <col min="7946" max="7946" width="22.85546875" style="1" customWidth="1"/>
    <col min="7947" max="7947" width="11.85546875" style="1" customWidth="1"/>
    <col min="7948" max="7949" width="10" style="1" customWidth="1"/>
    <col min="7950" max="7950" width="10.5703125" style="1" customWidth="1"/>
    <col min="7951" max="7951" width="10" style="1" customWidth="1"/>
    <col min="7952" max="7952" width="10.85546875" style="1" customWidth="1"/>
    <col min="7953" max="7953" width="10.140625" style="1" customWidth="1"/>
    <col min="7954" max="7954" width="11.28515625" style="1" customWidth="1"/>
    <col min="7955" max="8192" width="9.140625" style="1"/>
    <col min="8193" max="8193" width="11.7109375" style="1" customWidth="1"/>
    <col min="8194" max="8200" width="10.7109375" style="1" customWidth="1"/>
    <col min="8201" max="8201" width="6.140625" style="1" customWidth="1"/>
    <col min="8202" max="8202" width="22.85546875" style="1" customWidth="1"/>
    <col min="8203" max="8203" width="11.85546875" style="1" customWidth="1"/>
    <col min="8204" max="8205" width="10" style="1" customWidth="1"/>
    <col min="8206" max="8206" width="10.5703125" style="1" customWidth="1"/>
    <col min="8207" max="8207" width="10" style="1" customWidth="1"/>
    <col min="8208" max="8208" width="10.85546875" style="1" customWidth="1"/>
    <col min="8209" max="8209" width="10.140625" style="1" customWidth="1"/>
    <col min="8210" max="8210" width="11.28515625" style="1" customWidth="1"/>
    <col min="8211" max="8448" width="9.140625" style="1"/>
    <col min="8449" max="8449" width="11.7109375" style="1" customWidth="1"/>
    <col min="8450" max="8456" width="10.7109375" style="1" customWidth="1"/>
    <col min="8457" max="8457" width="6.140625" style="1" customWidth="1"/>
    <col min="8458" max="8458" width="22.85546875" style="1" customWidth="1"/>
    <col min="8459" max="8459" width="11.85546875" style="1" customWidth="1"/>
    <col min="8460" max="8461" width="10" style="1" customWidth="1"/>
    <col min="8462" max="8462" width="10.5703125" style="1" customWidth="1"/>
    <col min="8463" max="8463" width="10" style="1" customWidth="1"/>
    <col min="8464" max="8464" width="10.85546875" style="1" customWidth="1"/>
    <col min="8465" max="8465" width="10.140625" style="1" customWidth="1"/>
    <col min="8466" max="8466" width="11.28515625" style="1" customWidth="1"/>
    <col min="8467" max="8704" width="9.140625" style="1"/>
    <col min="8705" max="8705" width="11.7109375" style="1" customWidth="1"/>
    <col min="8706" max="8712" width="10.7109375" style="1" customWidth="1"/>
    <col min="8713" max="8713" width="6.140625" style="1" customWidth="1"/>
    <col min="8714" max="8714" width="22.85546875" style="1" customWidth="1"/>
    <col min="8715" max="8715" width="11.85546875" style="1" customWidth="1"/>
    <col min="8716" max="8717" width="10" style="1" customWidth="1"/>
    <col min="8718" max="8718" width="10.5703125" style="1" customWidth="1"/>
    <col min="8719" max="8719" width="10" style="1" customWidth="1"/>
    <col min="8720" max="8720" width="10.85546875" style="1" customWidth="1"/>
    <col min="8721" max="8721" width="10.140625" style="1" customWidth="1"/>
    <col min="8722" max="8722" width="11.28515625" style="1" customWidth="1"/>
    <col min="8723" max="8960" width="9.140625" style="1"/>
    <col min="8961" max="8961" width="11.7109375" style="1" customWidth="1"/>
    <col min="8962" max="8968" width="10.7109375" style="1" customWidth="1"/>
    <col min="8969" max="8969" width="6.140625" style="1" customWidth="1"/>
    <col min="8970" max="8970" width="22.85546875" style="1" customWidth="1"/>
    <col min="8971" max="8971" width="11.85546875" style="1" customWidth="1"/>
    <col min="8972" max="8973" width="10" style="1" customWidth="1"/>
    <col min="8974" max="8974" width="10.5703125" style="1" customWidth="1"/>
    <col min="8975" max="8975" width="10" style="1" customWidth="1"/>
    <col min="8976" max="8976" width="10.85546875" style="1" customWidth="1"/>
    <col min="8977" max="8977" width="10.140625" style="1" customWidth="1"/>
    <col min="8978" max="8978" width="11.28515625" style="1" customWidth="1"/>
    <col min="8979" max="9216" width="9.140625" style="1"/>
    <col min="9217" max="9217" width="11.7109375" style="1" customWidth="1"/>
    <col min="9218" max="9224" width="10.7109375" style="1" customWidth="1"/>
    <col min="9225" max="9225" width="6.140625" style="1" customWidth="1"/>
    <col min="9226" max="9226" width="22.85546875" style="1" customWidth="1"/>
    <col min="9227" max="9227" width="11.85546875" style="1" customWidth="1"/>
    <col min="9228" max="9229" width="10" style="1" customWidth="1"/>
    <col min="9230" max="9230" width="10.5703125" style="1" customWidth="1"/>
    <col min="9231" max="9231" width="10" style="1" customWidth="1"/>
    <col min="9232" max="9232" width="10.85546875" style="1" customWidth="1"/>
    <col min="9233" max="9233" width="10.140625" style="1" customWidth="1"/>
    <col min="9234" max="9234" width="11.28515625" style="1" customWidth="1"/>
    <col min="9235" max="9472" width="9.140625" style="1"/>
    <col min="9473" max="9473" width="11.7109375" style="1" customWidth="1"/>
    <col min="9474" max="9480" width="10.7109375" style="1" customWidth="1"/>
    <col min="9481" max="9481" width="6.140625" style="1" customWidth="1"/>
    <col min="9482" max="9482" width="22.85546875" style="1" customWidth="1"/>
    <col min="9483" max="9483" width="11.85546875" style="1" customWidth="1"/>
    <col min="9484" max="9485" width="10" style="1" customWidth="1"/>
    <col min="9486" max="9486" width="10.5703125" style="1" customWidth="1"/>
    <col min="9487" max="9487" width="10" style="1" customWidth="1"/>
    <col min="9488" max="9488" width="10.85546875" style="1" customWidth="1"/>
    <col min="9489" max="9489" width="10.140625" style="1" customWidth="1"/>
    <col min="9490" max="9490" width="11.28515625" style="1" customWidth="1"/>
    <col min="9491" max="9728" width="9.140625" style="1"/>
    <col min="9729" max="9729" width="11.7109375" style="1" customWidth="1"/>
    <col min="9730" max="9736" width="10.7109375" style="1" customWidth="1"/>
    <col min="9737" max="9737" width="6.140625" style="1" customWidth="1"/>
    <col min="9738" max="9738" width="22.85546875" style="1" customWidth="1"/>
    <col min="9739" max="9739" width="11.85546875" style="1" customWidth="1"/>
    <col min="9740" max="9741" width="10" style="1" customWidth="1"/>
    <col min="9742" max="9742" width="10.5703125" style="1" customWidth="1"/>
    <col min="9743" max="9743" width="10" style="1" customWidth="1"/>
    <col min="9744" max="9744" width="10.85546875" style="1" customWidth="1"/>
    <col min="9745" max="9745" width="10.140625" style="1" customWidth="1"/>
    <col min="9746" max="9746" width="11.28515625" style="1" customWidth="1"/>
    <col min="9747" max="9984" width="9.140625" style="1"/>
    <col min="9985" max="9985" width="11.7109375" style="1" customWidth="1"/>
    <col min="9986" max="9992" width="10.7109375" style="1" customWidth="1"/>
    <col min="9993" max="9993" width="6.140625" style="1" customWidth="1"/>
    <col min="9994" max="9994" width="22.85546875" style="1" customWidth="1"/>
    <col min="9995" max="9995" width="11.85546875" style="1" customWidth="1"/>
    <col min="9996" max="9997" width="10" style="1" customWidth="1"/>
    <col min="9998" max="9998" width="10.5703125" style="1" customWidth="1"/>
    <col min="9999" max="9999" width="10" style="1" customWidth="1"/>
    <col min="10000" max="10000" width="10.85546875" style="1" customWidth="1"/>
    <col min="10001" max="10001" width="10.140625" style="1" customWidth="1"/>
    <col min="10002" max="10002" width="11.28515625" style="1" customWidth="1"/>
    <col min="10003" max="10240" width="9.140625" style="1"/>
    <col min="10241" max="10241" width="11.7109375" style="1" customWidth="1"/>
    <col min="10242" max="10248" width="10.7109375" style="1" customWidth="1"/>
    <col min="10249" max="10249" width="6.140625" style="1" customWidth="1"/>
    <col min="10250" max="10250" width="22.85546875" style="1" customWidth="1"/>
    <col min="10251" max="10251" width="11.85546875" style="1" customWidth="1"/>
    <col min="10252" max="10253" width="10" style="1" customWidth="1"/>
    <col min="10254" max="10254" width="10.5703125" style="1" customWidth="1"/>
    <col min="10255" max="10255" width="10" style="1" customWidth="1"/>
    <col min="10256" max="10256" width="10.85546875" style="1" customWidth="1"/>
    <col min="10257" max="10257" width="10.140625" style="1" customWidth="1"/>
    <col min="10258" max="10258" width="11.28515625" style="1" customWidth="1"/>
    <col min="10259" max="10496" width="9.140625" style="1"/>
    <col min="10497" max="10497" width="11.7109375" style="1" customWidth="1"/>
    <col min="10498" max="10504" width="10.7109375" style="1" customWidth="1"/>
    <col min="10505" max="10505" width="6.140625" style="1" customWidth="1"/>
    <col min="10506" max="10506" width="22.85546875" style="1" customWidth="1"/>
    <col min="10507" max="10507" width="11.85546875" style="1" customWidth="1"/>
    <col min="10508" max="10509" width="10" style="1" customWidth="1"/>
    <col min="10510" max="10510" width="10.5703125" style="1" customWidth="1"/>
    <col min="10511" max="10511" width="10" style="1" customWidth="1"/>
    <col min="10512" max="10512" width="10.85546875" style="1" customWidth="1"/>
    <col min="10513" max="10513" width="10.140625" style="1" customWidth="1"/>
    <col min="10514" max="10514" width="11.28515625" style="1" customWidth="1"/>
    <col min="10515" max="10752" width="9.140625" style="1"/>
    <col min="10753" max="10753" width="11.7109375" style="1" customWidth="1"/>
    <col min="10754" max="10760" width="10.7109375" style="1" customWidth="1"/>
    <col min="10761" max="10761" width="6.140625" style="1" customWidth="1"/>
    <col min="10762" max="10762" width="22.85546875" style="1" customWidth="1"/>
    <col min="10763" max="10763" width="11.85546875" style="1" customWidth="1"/>
    <col min="10764" max="10765" width="10" style="1" customWidth="1"/>
    <col min="10766" max="10766" width="10.5703125" style="1" customWidth="1"/>
    <col min="10767" max="10767" width="10" style="1" customWidth="1"/>
    <col min="10768" max="10768" width="10.85546875" style="1" customWidth="1"/>
    <col min="10769" max="10769" width="10.140625" style="1" customWidth="1"/>
    <col min="10770" max="10770" width="11.28515625" style="1" customWidth="1"/>
    <col min="10771" max="11008" width="9.140625" style="1"/>
    <col min="11009" max="11009" width="11.7109375" style="1" customWidth="1"/>
    <col min="11010" max="11016" width="10.7109375" style="1" customWidth="1"/>
    <col min="11017" max="11017" width="6.140625" style="1" customWidth="1"/>
    <col min="11018" max="11018" width="22.85546875" style="1" customWidth="1"/>
    <col min="11019" max="11019" width="11.85546875" style="1" customWidth="1"/>
    <col min="11020" max="11021" width="10" style="1" customWidth="1"/>
    <col min="11022" max="11022" width="10.5703125" style="1" customWidth="1"/>
    <col min="11023" max="11023" width="10" style="1" customWidth="1"/>
    <col min="11024" max="11024" width="10.85546875" style="1" customWidth="1"/>
    <col min="11025" max="11025" width="10.140625" style="1" customWidth="1"/>
    <col min="11026" max="11026" width="11.28515625" style="1" customWidth="1"/>
    <col min="11027" max="11264" width="9.140625" style="1"/>
    <col min="11265" max="11265" width="11.7109375" style="1" customWidth="1"/>
    <col min="11266" max="11272" width="10.7109375" style="1" customWidth="1"/>
    <col min="11273" max="11273" width="6.140625" style="1" customWidth="1"/>
    <col min="11274" max="11274" width="22.85546875" style="1" customWidth="1"/>
    <col min="11275" max="11275" width="11.85546875" style="1" customWidth="1"/>
    <col min="11276" max="11277" width="10" style="1" customWidth="1"/>
    <col min="11278" max="11278" width="10.5703125" style="1" customWidth="1"/>
    <col min="11279" max="11279" width="10" style="1" customWidth="1"/>
    <col min="11280" max="11280" width="10.85546875" style="1" customWidth="1"/>
    <col min="11281" max="11281" width="10.140625" style="1" customWidth="1"/>
    <col min="11282" max="11282" width="11.28515625" style="1" customWidth="1"/>
    <col min="11283" max="11520" width="9.140625" style="1"/>
    <col min="11521" max="11521" width="11.7109375" style="1" customWidth="1"/>
    <col min="11522" max="11528" width="10.7109375" style="1" customWidth="1"/>
    <col min="11529" max="11529" width="6.140625" style="1" customWidth="1"/>
    <col min="11530" max="11530" width="22.85546875" style="1" customWidth="1"/>
    <col min="11531" max="11531" width="11.85546875" style="1" customWidth="1"/>
    <col min="11532" max="11533" width="10" style="1" customWidth="1"/>
    <col min="11534" max="11534" width="10.5703125" style="1" customWidth="1"/>
    <col min="11535" max="11535" width="10" style="1" customWidth="1"/>
    <col min="11536" max="11536" width="10.85546875" style="1" customWidth="1"/>
    <col min="11537" max="11537" width="10.140625" style="1" customWidth="1"/>
    <col min="11538" max="11538" width="11.28515625" style="1" customWidth="1"/>
    <col min="11539" max="11776" width="9.140625" style="1"/>
    <col min="11777" max="11777" width="11.7109375" style="1" customWidth="1"/>
    <col min="11778" max="11784" width="10.7109375" style="1" customWidth="1"/>
    <col min="11785" max="11785" width="6.140625" style="1" customWidth="1"/>
    <col min="11786" max="11786" width="22.85546875" style="1" customWidth="1"/>
    <col min="11787" max="11787" width="11.85546875" style="1" customWidth="1"/>
    <col min="11788" max="11789" width="10" style="1" customWidth="1"/>
    <col min="11790" max="11790" width="10.5703125" style="1" customWidth="1"/>
    <col min="11791" max="11791" width="10" style="1" customWidth="1"/>
    <col min="11792" max="11792" width="10.85546875" style="1" customWidth="1"/>
    <col min="11793" max="11793" width="10.140625" style="1" customWidth="1"/>
    <col min="11794" max="11794" width="11.28515625" style="1" customWidth="1"/>
    <col min="11795" max="12032" width="9.140625" style="1"/>
    <col min="12033" max="12033" width="11.7109375" style="1" customWidth="1"/>
    <col min="12034" max="12040" width="10.7109375" style="1" customWidth="1"/>
    <col min="12041" max="12041" width="6.140625" style="1" customWidth="1"/>
    <col min="12042" max="12042" width="22.85546875" style="1" customWidth="1"/>
    <col min="12043" max="12043" width="11.85546875" style="1" customWidth="1"/>
    <col min="12044" max="12045" width="10" style="1" customWidth="1"/>
    <col min="12046" max="12046" width="10.5703125" style="1" customWidth="1"/>
    <col min="12047" max="12047" width="10" style="1" customWidth="1"/>
    <col min="12048" max="12048" width="10.85546875" style="1" customWidth="1"/>
    <col min="12049" max="12049" width="10.140625" style="1" customWidth="1"/>
    <col min="12050" max="12050" width="11.28515625" style="1" customWidth="1"/>
    <col min="12051" max="12288" width="9.140625" style="1"/>
    <col min="12289" max="12289" width="11.7109375" style="1" customWidth="1"/>
    <col min="12290" max="12296" width="10.7109375" style="1" customWidth="1"/>
    <col min="12297" max="12297" width="6.140625" style="1" customWidth="1"/>
    <col min="12298" max="12298" width="22.85546875" style="1" customWidth="1"/>
    <col min="12299" max="12299" width="11.85546875" style="1" customWidth="1"/>
    <col min="12300" max="12301" width="10" style="1" customWidth="1"/>
    <col min="12302" max="12302" width="10.5703125" style="1" customWidth="1"/>
    <col min="12303" max="12303" width="10" style="1" customWidth="1"/>
    <col min="12304" max="12304" width="10.85546875" style="1" customWidth="1"/>
    <col min="12305" max="12305" width="10.140625" style="1" customWidth="1"/>
    <col min="12306" max="12306" width="11.28515625" style="1" customWidth="1"/>
    <col min="12307" max="12544" width="9.140625" style="1"/>
    <col min="12545" max="12545" width="11.7109375" style="1" customWidth="1"/>
    <col min="12546" max="12552" width="10.7109375" style="1" customWidth="1"/>
    <col min="12553" max="12553" width="6.140625" style="1" customWidth="1"/>
    <col min="12554" max="12554" width="22.85546875" style="1" customWidth="1"/>
    <col min="12555" max="12555" width="11.85546875" style="1" customWidth="1"/>
    <col min="12556" max="12557" width="10" style="1" customWidth="1"/>
    <col min="12558" max="12558" width="10.5703125" style="1" customWidth="1"/>
    <col min="12559" max="12559" width="10" style="1" customWidth="1"/>
    <col min="12560" max="12560" width="10.85546875" style="1" customWidth="1"/>
    <col min="12561" max="12561" width="10.140625" style="1" customWidth="1"/>
    <col min="12562" max="12562" width="11.28515625" style="1" customWidth="1"/>
    <col min="12563" max="12800" width="9.140625" style="1"/>
    <col min="12801" max="12801" width="11.7109375" style="1" customWidth="1"/>
    <col min="12802" max="12808" width="10.7109375" style="1" customWidth="1"/>
    <col min="12809" max="12809" width="6.140625" style="1" customWidth="1"/>
    <col min="12810" max="12810" width="22.85546875" style="1" customWidth="1"/>
    <col min="12811" max="12811" width="11.85546875" style="1" customWidth="1"/>
    <col min="12812" max="12813" width="10" style="1" customWidth="1"/>
    <col min="12814" max="12814" width="10.5703125" style="1" customWidth="1"/>
    <col min="12815" max="12815" width="10" style="1" customWidth="1"/>
    <col min="12816" max="12816" width="10.85546875" style="1" customWidth="1"/>
    <col min="12817" max="12817" width="10.140625" style="1" customWidth="1"/>
    <col min="12818" max="12818" width="11.28515625" style="1" customWidth="1"/>
    <col min="12819" max="13056" width="9.140625" style="1"/>
    <col min="13057" max="13057" width="11.7109375" style="1" customWidth="1"/>
    <col min="13058" max="13064" width="10.7109375" style="1" customWidth="1"/>
    <col min="13065" max="13065" width="6.140625" style="1" customWidth="1"/>
    <col min="13066" max="13066" width="22.85546875" style="1" customWidth="1"/>
    <col min="13067" max="13067" width="11.85546875" style="1" customWidth="1"/>
    <col min="13068" max="13069" width="10" style="1" customWidth="1"/>
    <col min="13070" max="13070" width="10.5703125" style="1" customWidth="1"/>
    <col min="13071" max="13071" width="10" style="1" customWidth="1"/>
    <col min="13072" max="13072" width="10.85546875" style="1" customWidth="1"/>
    <col min="13073" max="13073" width="10.140625" style="1" customWidth="1"/>
    <col min="13074" max="13074" width="11.28515625" style="1" customWidth="1"/>
    <col min="13075" max="13312" width="9.140625" style="1"/>
    <col min="13313" max="13313" width="11.7109375" style="1" customWidth="1"/>
    <col min="13314" max="13320" width="10.7109375" style="1" customWidth="1"/>
    <col min="13321" max="13321" width="6.140625" style="1" customWidth="1"/>
    <col min="13322" max="13322" width="22.85546875" style="1" customWidth="1"/>
    <col min="13323" max="13323" width="11.85546875" style="1" customWidth="1"/>
    <col min="13324" max="13325" width="10" style="1" customWidth="1"/>
    <col min="13326" max="13326" width="10.5703125" style="1" customWidth="1"/>
    <col min="13327" max="13327" width="10" style="1" customWidth="1"/>
    <col min="13328" max="13328" width="10.85546875" style="1" customWidth="1"/>
    <col min="13329" max="13329" width="10.140625" style="1" customWidth="1"/>
    <col min="13330" max="13330" width="11.28515625" style="1" customWidth="1"/>
    <col min="13331" max="13568" width="9.140625" style="1"/>
    <col min="13569" max="13569" width="11.7109375" style="1" customWidth="1"/>
    <col min="13570" max="13576" width="10.7109375" style="1" customWidth="1"/>
    <col min="13577" max="13577" width="6.140625" style="1" customWidth="1"/>
    <col min="13578" max="13578" width="22.85546875" style="1" customWidth="1"/>
    <col min="13579" max="13579" width="11.85546875" style="1" customWidth="1"/>
    <col min="13580" max="13581" width="10" style="1" customWidth="1"/>
    <col min="13582" max="13582" width="10.5703125" style="1" customWidth="1"/>
    <col min="13583" max="13583" width="10" style="1" customWidth="1"/>
    <col min="13584" max="13584" width="10.85546875" style="1" customWidth="1"/>
    <col min="13585" max="13585" width="10.140625" style="1" customWidth="1"/>
    <col min="13586" max="13586" width="11.28515625" style="1" customWidth="1"/>
    <col min="13587" max="13824" width="9.140625" style="1"/>
    <col min="13825" max="13825" width="11.7109375" style="1" customWidth="1"/>
    <col min="13826" max="13832" width="10.7109375" style="1" customWidth="1"/>
    <col min="13833" max="13833" width="6.140625" style="1" customWidth="1"/>
    <col min="13834" max="13834" width="22.85546875" style="1" customWidth="1"/>
    <col min="13835" max="13835" width="11.85546875" style="1" customWidth="1"/>
    <col min="13836" max="13837" width="10" style="1" customWidth="1"/>
    <col min="13838" max="13838" width="10.5703125" style="1" customWidth="1"/>
    <col min="13839" max="13839" width="10" style="1" customWidth="1"/>
    <col min="13840" max="13840" width="10.85546875" style="1" customWidth="1"/>
    <col min="13841" max="13841" width="10.140625" style="1" customWidth="1"/>
    <col min="13842" max="13842" width="11.28515625" style="1" customWidth="1"/>
    <col min="13843" max="14080" width="9.140625" style="1"/>
    <col min="14081" max="14081" width="11.7109375" style="1" customWidth="1"/>
    <col min="14082" max="14088" width="10.7109375" style="1" customWidth="1"/>
    <col min="14089" max="14089" width="6.140625" style="1" customWidth="1"/>
    <col min="14090" max="14090" width="22.85546875" style="1" customWidth="1"/>
    <col min="14091" max="14091" width="11.85546875" style="1" customWidth="1"/>
    <col min="14092" max="14093" width="10" style="1" customWidth="1"/>
    <col min="14094" max="14094" width="10.5703125" style="1" customWidth="1"/>
    <col min="14095" max="14095" width="10" style="1" customWidth="1"/>
    <col min="14096" max="14096" width="10.85546875" style="1" customWidth="1"/>
    <col min="14097" max="14097" width="10.140625" style="1" customWidth="1"/>
    <col min="14098" max="14098" width="11.28515625" style="1" customWidth="1"/>
    <col min="14099" max="14336" width="9.140625" style="1"/>
    <col min="14337" max="14337" width="11.7109375" style="1" customWidth="1"/>
    <col min="14338" max="14344" width="10.7109375" style="1" customWidth="1"/>
    <col min="14345" max="14345" width="6.140625" style="1" customWidth="1"/>
    <col min="14346" max="14346" width="22.85546875" style="1" customWidth="1"/>
    <col min="14347" max="14347" width="11.85546875" style="1" customWidth="1"/>
    <col min="14348" max="14349" width="10" style="1" customWidth="1"/>
    <col min="14350" max="14350" width="10.5703125" style="1" customWidth="1"/>
    <col min="14351" max="14351" width="10" style="1" customWidth="1"/>
    <col min="14352" max="14352" width="10.85546875" style="1" customWidth="1"/>
    <col min="14353" max="14353" width="10.140625" style="1" customWidth="1"/>
    <col min="14354" max="14354" width="11.28515625" style="1" customWidth="1"/>
    <col min="14355" max="14592" width="9.140625" style="1"/>
    <col min="14593" max="14593" width="11.7109375" style="1" customWidth="1"/>
    <col min="14594" max="14600" width="10.7109375" style="1" customWidth="1"/>
    <col min="14601" max="14601" width="6.140625" style="1" customWidth="1"/>
    <col min="14602" max="14602" width="22.85546875" style="1" customWidth="1"/>
    <col min="14603" max="14603" width="11.85546875" style="1" customWidth="1"/>
    <col min="14604" max="14605" width="10" style="1" customWidth="1"/>
    <col min="14606" max="14606" width="10.5703125" style="1" customWidth="1"/>
    <col min="14607" max="14607" width="10" style="1" customWidth="1"/>
    <col min="14608" max="14608" width="10.85546875" style="1" customWidth="1"/>
    <col min="14609" max="14609" width="10.140625" style="1" customWidth="1"/>
    <col min="14610" max="14610" width="11.28515625" style="1" customWidth="1"/>
    <col min="14611" max="14848" width="9.140625" style="1"/>
    <col min="14849" max="14849" width="11.7109375" style="1" customWidth="1"/>
    <col min="14850" max="14856" width="10.7109375" style="1" customWidth="1"/>
    <col min="14857" max="14857" width="6.140625" style="1" customWidth="1"/>
    <col min="14858" max="14858" width="22.85546875" style="1" customWidth="1"/>
    <col min="14859" max="14859" width="11.85546875" style="1" customWidth="1"/>
    <col min="14860" max="14861" width="10" style="1" customWidth="1"/>
    <col min="14862" max="14862" width="10.5703125" style="1" customWidth="1"/>
    <col min="14863" max="14863" width="10" style="1" customWidth="1"/>
    <col min="14864" max="14864" width="10.85546875" style="1" customWidth="1"/>
    <col min="14865" max="14865" width="10.140625" style="1" customWidth="1"/>
    <col min="14866" max="14866" width="11.28515625" style="1" customWidth="1"/>
    <col min="14867" max="15104" width="9.140625" style="1"/>
    <col min="15105" max="15105" width="11.7109375" style="1" customWidth="1"/>
    <col min="15106" max="15112" width="10.7109375" style="1" customWidth="1"/>
    <col min="15113" max="15113" width="6.140625" style="1" customWidth="1"/>
    <col min="15114" max="15114" width="22.85546875" style="1" customWidth="1"/>
    <col min="15115" max="15115" width="11.85546875" style="1" customWidth="1"/>
    <col min="15116" max="15117" width="10" style="1" customWidth="1"/>
    <col min="15118" max="15118" width="10.5703125" style="1" customWidth="1"/>
    <col min="15119" max="15119" width="10" style="1" customWidth="1"/>
    <col min="15120" max="15120" width="10.85546875" style="1" customWidth="1"/>
    <col min="15121" max="15121" width="10.140625" style="1" customWidth="1"/>
    <col min="15122" max="15122" width="11.28515625" style="1" customWidth="1"/>
    <col min="15123" max="15360" width="9.140625" style="1"/>
    <col min="15361" max="15361" width="11.7109375" style="1" customWidth="1"/>
    <col min="15362" max="15368" width="10.7109375" style="1" customWidth="1"/>
    <col min="15369" max="15369" width="6.140625" style="1" customWidth="1"/>
    <col min="15370" max="15370" width="22.85546875" style="1" customWidth="1"/>
    <col min="15371" max="15371" width="11.85546875" style="1" customWidth="1"/>
    <col min="15372" max="15373" width="10" style="1" customWidth="1"/>
    <col min="15374" max="15374" width="10.5703125" style="1" customWidth="1"/>
    <col min="15375" max="15375" width="10" style="1" customWidth="1"/>
    <col min="15376" max="15376" width="10.85546875" style="1" customWidth="1"/>
    <col min="15377" max="15377" width="10.140625" style="1" customWidth="1"/>
    <col min="15378" max="15378" width="11.28515625" style="1" customWidth="1"/>
    <col min="15379" max="15616" width="9.140625" style="1"/>
    <col min="15617" max="15617" width="11.7109375" style="1" customWidth="1"/>
    <col min="15618" max="15624" width="10.7109375" style="1" customWidth="1"/>
    <col min="15625" max="15625" width="6.140625" style="1" customWidth="1"/>
    <col min="15626" max="15626" width="22.85546875" style="1" customWidth="1"/>
    <col min="15627" max="15627" width="11.85546875" style="1" customWidth="1"/>
    <col min="15628" max="15629" width="10" style="1" customWidth="1"/>
    <col min="15630" max="15630" width="10.5703125" style="1" customWidth="1"/>
    <col min="15631" max="15631" width="10" style="1" customWidth="1"/>
    <col min="15632" max="15632" width="10.85546875" style="1" customWidth="1"/>
    <col min="15633" max="15633" width="10.140625" style="1" customWidth="1"/>
    <col min="15634" max="15634" width="11.28515625" style="1" customWidth="1"/>
    <col min="15635" max="15872" width="9.140625" style="1"/>
    <col min="15873" max="15873" width="11.7109375" style="1" customWidth="1"/>
    <col min="15874" max="15880" width="10.7109375" style="1" customWidth="1"/>
    <col min="15881" max="15881" width="6.140625" style="1" customWidth="1"/>
    <col min="15882" max="15882" width="22.85546875" style="1" customWidth="1"/>
    <col min="15883" max="15883" width="11.85546875" style="1" customWidth="1"/>
    <col min="15884" max="15885" width="10" style="1" customWidth="1"/>
    <col min="15886" max="15886" width="10.5703125" style="1" customWidth="1"/>
    <col min="15887" max="15887" width="10" style="1" customWidth="1"/>
    <col min="15888" max="15888" width="10.85546875" style="1" customWidth="1"/>
    <col min="15889" max="15889" width="10.140625" style="1" customWidth="1"/>
    <col min="15890" max="15890" width="11.28515625" style="1" customWidth="1"/>
    <col min="15891" max="16128" width="9.140625" style="1"/>
    <col min="16129" max="16129" width="11.7109375" style="1" customWidth="1"/>
    <col min="16130" max="16136" width="10.7109375" style="1" customWidth="1"/>
    <col min="16137" max="16137" width="6.140625" style="1" customWidth="1"/>
    <col min="16138" max="16138" width="22.85546875" style="1" customWidth="1"/>
    <col min="16139" max="16139" width="11.85546875" style="1" customWidth="1"/>
    <col min="16140" max="16141" width="10" style="1" customWidth="1"/>
    <col min="16142" max="16142" width="10.5703125" style="1" customWidth="1"/>
    <col min="16143" max="16143" width="10" style="1" customWidth="1"/>
    <col min="16144" max="16144" width="10.85546875" style="1" customWidth="1"/>
    <col min="16145" max="16145" width="10.140625" style="1" customWidth="1"/>
    <col min="16146" max="16146" width="11.28515625" style="1" customWidth="1"/>
    <col min="16147" max="16384" width="9.140625" style="1"/>
  </cols>
  <sheetData>
    <row r="1" spans="1:19">
      <c r="A1" s="22" t="s">
        <v>188</v>
      </c>
    </row>
    <row r="3" spans="1:19" ht="45">
      <c r="A3" s="23" t="s">
        <v>5</v>
      </c>
      <c r="B3" s="23" t="s">
        <v>6</v>
      </c>
      <c r="C3" s="23" t="s">
        <v>7</v>
      </c>
      <c r="D3" s="23" t="s">
        <v>8</v>
      </c>
      <c r="E3" s="23" t="s">
        <v>109</v>
      </c>
      <c r="F3" s="23" t="s">
        <v>122</v>
      </c>
      <c r="G3" s="23" t="s">
        <v>92</v>
      </c>
      <c r="H3" s="92" t="s">
        <v>104</v>
      </c>
      <c r="I3" s="94" t="s">
        <v>120</v>
      </c>
      <c r="J3" s="94"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5"/>
      <c r="J4" s="95"/>
      <c r="K4" s="23" t="s">
        <v>9</v>
      </c>
      <c r="L4" s="23" t="s">
        <v>10</v>
      </c>
      <c r="M4" s="23" t="s">
        <v>11</v>
      </c>
      <c r="N4" s="23" t="s">
        <v>12</v>
      </c>
      <c r="O4" s="23" t="s">
        <v>13</v>
      </c>
      <c r="P4" s="23" t="s">
        <v>14</v>
      </c>
      <c r="Q4" s="23" t="s">
        <v>93</v>
      </c>
      <c r="R4" s="93"/>
    </row>
    <row r="5" spans="1:19">
      <c r="A5" s="96" t="s">
        <v>91</v>
      </c>
      <c r="B5" s="85"/>
      <c r="C5" s="85"/>
      <c r="D5" s="85"/>
      <c r="E5" s="85"/>
      <c r="F5" s="85"/>
      <c r="G5" s="85"/>
      <c r="H5" s="85"/>
      <c r="I5" s="85"/>
      <c r="J5" s="85"/>
      <c r="K5" s="85"/>
      <c r="L5" s="85"/>
      <c r="M5" s="85"/>
      <c r="N5" s="85"/>
      <c r="O5" s="85"/>
      <c r="P5" s="85"/>
      <c r="Q5" s="85"/>
      <c r="R5" s="97"/>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81622815.5</v>
      </c>
      <c r="L7" s="24">
        <f>L27</f>
        <v>3804551.4</v>
      </c>
      <c r="M7" s="24">
        <f>M27</f>
        <v>8775787.3000000007</v>
      </c>
      <c r="N7" s="24">
        <f>N27</f>
        <v>14949125.6</v>
      </c>
      <c r="O7" s="24">
        <f>O27</f>
        <v>542566</v>
      </c>
      <c r="P7" s="24">
        <f>SUM(K7:O7)</f>
        <v>109694845.8</v>
      </c>
      <c r="Q7" s="24"/>
      <c r="R7" s="24">
        <f>P7+Q7</f>
        <v>109694845.8</v>
      </c>
      <c r="S7" s="3"/>
    </row>
    <row r="8" spans="1:19">
      <c r="A8" s="24">
        <f>A28</f>
        <v>30510862.699999999</v>
      </c>
      <c r="B8" s="24">
        <f>B28</f>
        <v>1428306.3</v>
      </c>
      <c r="C8" s="24">
        <f>C28</f>
        <v>5550221.5999999996</v>
      </c>
      <c r="D8" s="24">
        <f>D28</f>
        <v>5211262.3</v>
      </c>
      <c r="E8" s="24">
        <f>E28</f>
        <v>165957.79999999999</v>
      </c>
      <c r="F8" s="24">
        <f t="shared" ref="F8:F13" si="0">SUM(A8:E8)</f>
        <v>42866610.699999996</v>
      </c>
      <c r="G8" s="24"/>
      <c r="H8" s="24">
        <f t="shared" ref="H8:H16" si="1">F8+G8</f>
        <v>42866610.699999996</v>
      </c>
      <c r="I8" s="25" t="s">
        <v>29</v>
      </c>
      <c r="J8" s="26" t="s">
        <v>3</v>
      </c>
      <c r="K8" s="24"/>
      <c r="L8" s="24"/>
      <c r="M8" s="24"/>
      <c r="N8" s="24"/>
      <c r="O8" s="24"/>
      <c r="P8" s="24"/>
      <c r="Q8" s="24"/>
      <c r="R8" s="24"/>
      <c r="S8" s="3"/>
    </row>
    <row r="9" spans="1:19" ht="23.25">
      <c r="A9" s="24"/>
      <c r="B9" s="24"/>
      <c r="C9" s="24">
        <f>C10+C11</f>
        <v>9002130.9000000004</v>
      </c>
      <c r="D9" s="24">
        <f>D10+D11</f>
        <v>36660980.899999999</v>
      </c>
      <c r="E9" s="24">
        <f>E10+E11</f>
        <v>785758.5</v>
      </c>
      <c r="F9" s="24">
        <f t="shared" si="0"/>
        <v>46448870.299999997</v>
      </c>
      <c r="G9" s="24"/>
      <c r="H9" s="24">
        <f t="shared" si="1"/>
        <v>46448870.299999997</v>
      </c>
      <c r="I9" s="25" t="s">
        <v>64</v>
      </c>
      <c r="J9" s="26" t="s">
        <v>67</v>
      </c>
      <c r="K9" s="24"/>
      <c r="L9" s="24"/>
      <c r="M9" s="24"/>
      <c r="N9" s="24"/>
      <c r="O9" s="24"/>
      <c r="P9" s="24"/>
      <c r="Q9" s="24"/>
      <c r="R9" s="24"/>
    </row>
    <row r="10" spans="1:19" ht="28.5" customHeight="1">
      <c r="A10" s="24"/>
      <c r="B10" s="24"/>
      <c r="C10" s="24">
        <v>4639415.9000000004</v>
      </c>
      <c r="D10" s="24">
        <v>36660980.899999999</v>
      </c>
      <c r="E10" s="24">
        <v>785758.5</v>
      </c>
      <c r="F10" s="24">
        <f t="shared" si="0"/>
        <v>42086155.299999997</v>
      </c>
      <c r="G10" s="24"/>
      <c r="H10" s="24">
        <f t="shared" si="1"/>
        <v>42086155.299999997</v>
      </c>
      <c r="I10" s="25"/>
      <c r="J10" s="26" t="s">
        <v>97</v>
      </c>
      <c r="K10" s="24"/>
      <c r="L10" s="24"/>
      <c r="M10" s="24"/>
      <c r="N10" s="24"/>
      <c r="O10" s="24"/>
      <c r="P10" s="24"/>
      <c r="Q10" s="24"/>
      <c r="R10" s="24"/>
    </row>
    <row r="11" spans="1:19" ht="23.25">
      <c r="A11" s="24"/>
      <c r="B11" s="24"/>
      <c r="C11" s="24">
        <v>4362715</v>
      </c>
      <c r="D11" s="24"/>
      <c r="E11" s="24"/>
      <c r="F11" s="24">
        <f t="shared" si="0"/>
        <v>4362715</v>
      </c>
      <c r="G11" s="24"/>
      <c r="H11" s="24">
        <f t="shared" si="1"/>
        <v>4362715</v>
      </c>
      <c r="I11" s="25"/>
      <c r="J11" s="26" t="s">
        <v>98</v>
      </c>
      <c r="K11" s="24"/>
      <c r="L11" s="24"/>
      <c r="M11" s="24"/>
      <c r="N11" s="24"/>
      <c r="O11" s="24"/>
      <c r="P11" s="24"/>
      <c r="Q11" s="24"/>
      <c r="R11" s="24"/>
    </row>
    <row r="12" spans="1:19" ht="23.25">
      <c r="A12" s="24">
        <f>A81</f>
        <v>12771804.300000001</v>
      </c>
      <c r="B12" s="24">
        <f>B81</f>
        <v>464188.1</v>
      </c>
      <c r="C12" s="24">
        <f>C81</f>
        <v>2510056.2999999998</v>
      </c>
      <c r="D12" s="24">
        <f>D81</f>
        <v>1690865.8</v>
      </c>
      <c r="E12" s="24">
        <f>E81</f>
        <v>26525</v>
      </c>
      <c r="F12" s="24">
        <f t="shared" si="0"/>
        <v>17463439.5</v>
      </c>
      <c r="G12" s="24"/>
      <c r="H12" s="24">
        <f t="shared" si="1"/>
        <v>17463439.5</v>
      </c>
      <c r="I12" s="25" t="s">
        <v>71</v>
      </c>
      <c r="J12" s="26" t="s">
        <v>74</v>
      </c>
      <c r="K12" s="24"/>
      <c r="L12" s="24"/>
      <c r="M12" s="24"/>
      <c r="N12" s="24"/>
      <c r="O12" s="24"/>
      <c r="P12" s="24"/>
      <c r="Q12" s="24"/>
      <c r="R12" s="24"/>
    </row>
    <row r="13" spans="1:19" ht="34.5">
      <c r="A13" s="24">
        <f>A83</f>
        <v>2923552.8</v>
      </c>
      <c r="B13" s="24">
        <f>B83</f>
        <v>-33413.800000000003</v>
      </c>
      <c r="C13" s="24">
        <f>C83</f>
        <v>-1771.3</v>
      </c>
      <c r="D13" s="24">
        <f>D83</f>
        <v>0</v>
      </c>
      <c r="E13" s="24">
        <f>E83</f>
        <v>0</v>
      </c>
      <c r="F13" s="24">
        <f t="shared" si="0"/>
        <v>2888367.7</v>
      </c>
      <c r="G13" s="24"/>
      <c r="H13" s="24">
        <f t="shared" si="1"/>
        <v>2888367.7</v>
      </c>
      <c r="I13" s="27" t="s">
        <v>72</v>
      </c>
      <c r="J13" s="26" t="s">
        <v>75</v>
      </c>
      <c r="K13" s="24"/>
      <c r="L13" s="24"/>
      <c r="M13" s="24"/>
      <c r="N13" s="24"/>
      <c r="O13" s="24"/>
      <c r="P13" s="24"/>
      <c r="Q13" s="24"/>
      <c r="R13" s="24"/>
    </row>
    <row r="14" spans="1:19">
      <c r="A14" s="24"/>
      <c r="B14" s="24"/>
      <c r="C14" s="24"/>
      <c r="D14" s="24"/>
      <c r="E14" s="24"/>
      <c r="F14" s="24"/>
      <c r="G14" s="24">
        <f>SUM(G15:G16)</f>
        <v>21568377.5</v>
      </c>
      <c r="H14" s="24">
        <f t="shared" si="1"/>
        <v>21568377.5</v>
      </c>
      <c r="I14" s="25" t="s">
        <v>82</v>
      </c>
      <c r="J14" s="26" t="s">
        <v>89</v>
      </c>
      <c r="K14" s="24"/>
      <c r="L14" s="24"/>
      <c r="M14" s="24"/>
      <c r="N14" s="24"/>
      <c r="O14" s="24"/>
      <c r="P14" s="24"/>
      <c r="Q14" s="24"/>
      <c r="R14" s="24"/>
    </row>
    <row r="15" spans="1:19">
      <c r="A15" s="24"/>
      <c r="B15" s="24"/>
      <c r="C15" s="24"/>
      <c r="D15" s="24"/>
      <c r="E15" s="24"/>
      <c r="F15" s="24"/>
      <c r="G15" s="24">
        <v>19458565.800000001</v>
      </c>
      <c r="H15" s="24">
        <f t="shared" si="1"/>
        <v>19458565.800000001</v>
      </c>
      <c r="I15" s="25" t="s">
        <v>83</v>
      </c>
      <c r="J15" s="26" t="s">
        <v>107</v>
      </c>
      <c r="K15" s="24"/>
      <c r="L15" s="24"/>
      <c r="M15" s="24"/>
      <c r="N15" s="24"/>
      <c r="O15" s="24"/>
      <c r="P15" s="24"/>
      <c r="Q15" s="24"/>
      <c r="R15" s="24"/>
    </row>
    <row r="16" spans="1:19">
      <c r="A16" s="24"/>
      <c r="B16" s="24"/>
      <c r="C16" s="24"/>
      <c r="D16" s="24"/>
      <c r="E16" s="24"/>
      <c r="F16" s="24"/>
      <c r="G16" s="24">
        <v>2109811.7000000002</v>
      </c>
      <c r="H16" s="24">
        <f t="shared" si="1"/>
        <v>2109811.7000000002</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18720252.699999999</v>
      </c>
      <c r="R17" s="24">
        <f>P17+Q17</f>
        <v>18720252.699999999</v>
      </c>
    </row>
    <row r="18" spans="1:18">
      <c r="A18" s="24"/>
      <c r="B18" s="24"/>
      <c r="C18" s="24"/>
      <c r="D18" s="24"/>
      <c r="E18" s="24"/>
      <c r="F18" s="24"/>
      <c r="G18" s="24"/>
      <c r="H18" s="24"/>
      <c r="I18" s="25" t="s">
        <v>80</v>
      </c>
      <c r="J18" s="26" t="s">
        <v>105</v>
      </c>
      <c r="K18" s="24"/>
      <c r="L18" s="24"/>
      <c r="M18" s="24"/>
      <c r="N18" s="24"/>
      <c r="O18" s="24"/>
      <c r="P18" s="24"/>
      <c r="Q18" s="24">
        <v>15375185.6</v>
      </c>
      <c r="R18" s="24">
        <f>P18+Q18</f>
        <v>15375185.6</v>
      </c>
    </row>
    <row r="19" spans="1:18">
      <c r="A19" s="24"/>
      <c r="B19" s="24"/>
      <c r="C19" s="24"/>
      <c r="D19" s="24"/>
      <c r="E19" s="24"/>
      <c r="F19" s="24"/>
      <c r="G19" s="24"/>
      <c r="H19" s="24"/>
      <c r="I19" s="25" t="s">
        <v>81</v>
      </c>
      <c r="J19" s="26" t="s">
        <v>106</v>
      </c>
      <c r="K19" s="24"/>
      <c r="L19" s="24"/>
      <c r="M19" s="24"/>
      <c r="N19" s="24"/>
      <c r="O19" s="24"/>
      <c r="P19" s="24"/>
      <c r="Q19" s="24">
        <v>3345067.1</v>
      </c>
      <c r="R19" s="24">
        <f>P19+Q19</f>
        <v>3345067.1</v>
      </c>
    </row>
    <row r="20" spans="1:18">
      <c r="A20" s="24"/>
      <c r="B20" s="24"/>
      <c r="C20" s="24"/>
      <c r="D20" s="24"/>
      <c r="E20" s="24"/>
      <c r="F20" s="24"/>
      <c r="G20" s="24"/>
      <c r="H20" s="24"/>
      <c r="I20" s="25" t="s">
        <v>77</v>
      </c>
      <c r="J20" s="26" t="s">
        <v>86</v>
      </c>
      <c r="K20" s="24"/>
      <c r="L20" s="24"/>
      <c r="M20" s="24"/>
      <c r="N20" s="24"/>
      <c r="O20" s="24"/>
      <c r="P20" s="24">
        <v>4069079.9</v>
      </c>
      <c r="Q20" s="24"/>
      <c r="R20" s="24">
        <f>P20+Q20</f>
        <v>4069079.9</v>
      </c>
    </row>
    <row r="21" spans="1:18">
      <c r="A21" s="24"/>
      <c r="B21" s="24"/>
      <c r="C21" s="24"/>
      <c r="D21" s="24"/>
      <c r="E21" s="24"/>
      <c r="F21" s="24"/>
      <c r="G21" s="24"/>
      <c r="H21" s="24"/>
      <c r="I21" s="25" t="s">
        <v>78</v>
      </c>
      <c r="J21" s="26" t="s">
        <v>87</v>
      </c>
      <c r="K21" s="24"/>
      <c r="L21" s="24"/>
      <c r="M21" s="24"/>
      <c r="N21" s="24"/>
      <c r="O21" s="24"/>
      <c r="P21" s="24">
        <v>248281.8</v>
      </c>
      <c r="Q21" s="24"/>
      <c r="R21" s="24">
        <f>P21+Q21</f>
        <v>248281.8</v>
      </c>
    </row>
    <row r="22" spans="1:18">
      <c r="A22" s="24"/>
      <c r="B22" s="24"/>
      <c r="C22" s="24"/>
      <c r="D22" s="24"/>
      <c r="E22" s="24"/>
      <c r="F22" s="24">
        <f>R7+R20-R21+R17-H8-H9-H12-H13-H14</f>
        <v>1000230.9000000097</v>
      </c>
      <c r="G22" s="24"/>
      <c r="H22" s="24">
        <f>F22</f>
        <v>1000230.9000000097</v>
      </c>
      <c r="I22" s="44"/>
      <c r="J22" s="26" t="s">
        <v>90</v>
      </c>
      <c r="K22" s="24"/>
      <c r="L22" s="24"/>
      <c r="M22" s="24"/>
      <c r="N22" s="24"/>
      <c r="O22" s="24"/>
      <c r="P22" s="24"/>
      <c r="Q22" s="24"/>
      <c r="R22" s="24"/>
    </row>
    <row r="23" spans="1:18">
      <c r="A23" s="24"/>
      <c r="B23" s="24"/>
      <c r="C23" s="24"/>
      <c r="D23" s="24"/>
      <c r="E23" s="24"/>
      <c r="F23" s="30">
        <f>R7-H8+R20-R21</f>
        <v>70649033.200000003</v>
      </c>
      <c r="G23" s="30"/>
      <c r="H23" s="30">
        <f>F23</f>
        <v>70649033.200000003</v>
      </c>
      <c r="I23" s="44"/>
      <c r="J23" s="31" t="s">
        <v>129</v>
      </c>
      <c r="K23" s="24"/>
      <c r="L23" s="24"/>
      <c r="M23" s="24"/>
      <c r="N23" s="24"/>
      <c r="O23" s="24"/>
      <c r="P23" s="24"/>
      <c r="Q23" s="24"/>
      <c r="R23" s="24"/>
    </row>
    <row r="24" spans="1:18">
      <c r="A24" s="24"/>
      <c r="B24" s="24"/>
      <c r="C24" s="24"/>
      <c r="D24" s="24"/>
      <c r="E24" s="24"/>
      <c r="F24" s="30">
        <f>F23-H82</f>
        <v>63069117.300000004</v>
      </c>
      <c r="G24" s="30"/>
      <c r="H24" s="30">
        <f>F24</f>
        <v>63069117.300000004</v>
      </c>
      <c r="I24" s="44"/>
      <c r="J24" s="31" t="s">
        <v>130</v>
      </c>
      <c r="K24" s="24"/>
      <c r="L24" s="24"/>
      <c r="M24" s="24"/>
      <c r="N24" s="24"/>
      <c r="O24" s="24"/>
      <c r="P24" s="24"/>
      <c r="Q24" s="24"/>
      <c r="R24" s="24"/>
    </row>
    <row r="25" spans="1:18">
      <c r="A25" s="96" t="s">
        <v>0</v>
      </c>
      <c r="B25" s="85"/>
      <c r="C25" s="85"/>
      <c r="D25" s="85"/>
      <c r="E25" s="85"/>
      <c r="F25" s="85"/>
      <c r="G25" s="85"/>
      <c r="H25" s="85"/>
      <c r="I25" s="85"/>
      <c r="J25" s="85"/>
      <c r="K25" s="85"/>
      <c r="L25" s="85"/>
      <c r="M25" s="85"/>
      <c r="N25" s="85"/>
      <c r="O25" s="85"/>
      <c r="P25" s="85"/>
      <c r="Q25" s="85"/>
      <c r="R25" s="97"/>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81622815.5</v>
      </c>
      <c r="L27" s="24">
        <v>3804551.4</v>
      </c>
      <c r="M27" s="24">
        <v>8775787.3000000007</v>
      </c>
      <c r="N27" s="24">
        <v>14949125.6</v>
      </c>
      <c r="O27" s="24">
        <v>542566</v>
      </c>
      <c r="P27" s="24">
        <f>SUM(K27:O27)</f>
        <v>109694845.8</v>
      </c>
      <c r="R27" s="24">
        <f>P27+Q27</f>
        <v>109694845.8</v>
      </c>
    </row>
    <row r="28" spans="1:18">
      <c r="A28" s="24">
        <v>30510862.699999999</v>
      </c>
      <c r="B28" s="24">
        <v>1428306.3</v>
      </c>
      <c r="C28" s="24">
        <v>5550221.5999999996</v>
      </c>
      <c r="D28" s="24">
        <v>5211262.3</v>
      </c>
      <c r="E28" s="24">
        <v>165957.79999999999</v>
      </c>
      <c r="F28" s="24">
        <f>SUM(A28:E28)</f>
        <v>42866610.699999996</v>
      </c>
      <c r="G28" s="24"/>
      <c r="H28" s="24">
        <f>F28+G28</f>
        <v>42866610.699999996</v>
      </c>
      <c r="I28" s="28" t="s">
        <v>29</v>
      </c>
      <c r="J28" s="32" t="s">
        <v>3</v>
      </c>
    </row>
    <row r="29" spans="1:18" ht="22.5">
      <c r="A29" s="30">
        <f>K27-A28</f>
        <v>51111952.799999997</v>
      </c>
      <c r="B29" s="30">
        <f>L27-B28</f>
        <v>2376245.0999999996</v>
      </c>
      <c r="C29" s="30">
        <f>M27-C28</f>
        <v>3225565.7000000011</v>
      </c>
      <c r="D29" s="30">
        <f>N27-D28</f>
        <v>9737863.3000000007</v>
      </c>
      <c r="E29" s="30">
        <f>O27-E28</f>
        <v>376608.2</v>
      </c>
      <c r="F29" s="30">
        <f>SUM(A29:E29)</f>
        <v>66828235.100000009</v>
      </c>
      <c r="H29" s="30">
        <f>F29+G29</f>
        <v>66828235.100000009</v>
      </c>
      <c r="I29" s="33" t="s">
        <v>20</v>
      </c>
      <c r="J29" s="34" t="s">
        <v>4</v>
      </c>
    </row>
    <row r="30" spans="1:18">
      <c r="A30" s="30">
        <f>A29-A82</f>
        <v>45065421.699999996</v>
      </c>
      <c r="B30" s="30">
        <f>B29-B82</f>
        <v>2283711.8999999994</v>
      </c>
      <c r="C30" s="30">
        <f>C29-C82</f>
        <v>2670970.4000000013</v>
      </c>
      <c r="D30" s="30">
        <f>D29-D82</f>
        <v>8865257.9000000004</v>
      </c>
      <c r="E30" s="30">
        <f>E29-E82</f>
        <v>362957.3</v>
      </c>
      <c r="F30" s="30">
        <f>SUM(A30:E30)</f>
        <v>59248319.199999988</v>
      </c>
      <c r="H30" s="30">
        <f>F30+G30</f>
        <v>59248319.199999988</v>
      </c>
      <c r="I30" s="33" t="s">
        <v>123</v>
      </c>
      <c r="J30" s="34" t="s">
        <v>128</v>
      </c>
    </row>
    <row r="31" spans="1:18">
      <c r="A31" s="96" t="s">
        <v>15</v>
      </c>
      <c r="B31" s="85"/>
      <c r="C31" s="85"/>
      <c r="D31" s="85"/>
      <c r="E31" s="85"/>
      <c r="F31" s="85"/>
      <c r="G31" s="85"/>
      <c r="H31" s="85"/>
      <c r="I31" s="85"/>
      <c r="J31" s="85"/>
      <c r="K31" s="85"/>
      <c r="L31" s="85"/>
      <c r="M31" s="85"/>
      <c r="N31" s="85"/>
      <c r="O31" s="85"/>
      <c r="P31" s="85"/>
      <c r="Q31" s="85"/>
      <c r="R31" s="97"/>
    </row>
    <row r="32" spans="1:18">
      <c r="A32" s="86" t="s">
        <v>2</v>
      </c>
      <c r="B32" s="86"/>
      <c r="C32" s="86"/>
      <c r="D32" s="86"/>
      <c r="E32" s="86"/>
      <c r="F32" s="86"/>
      <c r="G32" s="86"/>
      <c r="H32" s="86"/>
      <c r="I32" s="86"/>
      <c r="J32" s="90" t="s">
        <v>16</v>
      </c>
      <c r="K32" s="90"/>
      <c r="L32" s="90"/>
      <c r="M32" s="90"/>
      <c r="N32" s="90"/>
      <c r="O32" s="90"/>
      <c r="P32" s="90"/>
      <c r="Q32" s="90"/>
      <c r="R32" s="90"/>
    </row>
    <row r="33" spans="1:20" ht="23.25">
      <c r="I33" s="28" t="s">
        <v>20</v>
      </c>
      <c r="J33" s="29" t="s">
        <v>4</v>
      </c>
      <c r="K33" s="24">
        <f>A29</f>
        <v>51111952.799999997</v>
      </c>
      <c r="L33" s="24">
        <f>B29</f>
        <v>2376245.0999999996</v>
      </c>
      <c r="M33" s="24">
        <f>C29</f>
        <v>3225565.7000000011</v>
      </c>
      <c r="N33" s="24">
        <f>D29</f>
        <v>9737863.3000000007</v>
      </c>
      <c r="O33" s="24">
        <f>E29</f>
        <v>376608.2</v>
      </c>
      <c r="P33" s="24">
        <f>SUM(K33:O33)</f>
        <v>66828235.100000009</v>
      </c>
      <c r="R33" s="24">
        <f>P33+Q33</f>
        <v>66828235.100000009</v>
      </c>
    </row>
    <row r="34" spans="1:20" ht="23.25">
      <c r="A34" s="24">
        <f>A35+A36</f>
        <v>17147152.399999999</v>
      </c>
      <c r="B34" s="24">
        <f>B35+B36</f>
        <v>875598.1</v>
      </c>
      <c r="C34" s="24">
        <f>C35+C36</f>
        <v>2661491.2999999998</v>
      </c>
      <c r="D34" s="24">
        <f>D35+D36</f>
        <v>1085543.6000000001</v>
      </c>
      <c r="E34" s="24">
        <f>E35+E36</f>
        <v>268576</v>
      </c>
      <c r="F34" s="24">
        <f t="shared" ref="F34:F41" si="2">SUM(A34:E34)</f>
        <v>22038361.400000002</v>
      </c>
      <c r="G34" s="24"/>
      <c r="H34" s="24">
        <f t="shared" ref="H34:H41" si="3">F34+G34</f>
        <v>22038361.400000002</v>
      </c>
      <c r="I34" s="28" t="s">
        <v>21</v>
      </c>
      <c r="J34" s="29" t="s">
        <v>17</v>
      </c>
      <c r="K34" s="24"/>
      <c r="L34" s="24"/>
      <c r="M34" s="24"/>
      <c r="N34" s="24"/>
      <c r="O34" s="24"/>
      <c r="P34" s="24"/>
    </row>
    <row r="35" spans="1:20">
      <c r="A35" s="24">
        <v>15243818.5</v>
      </c>
      <c r="B35" s="24">
        <v>789789.5</v>
      </c>
      <c r="C35" s="24">
        <v>2461879.5</v>
      </c>
      <c r="D35" s="24">
        <v>1085543.6000000001</v>
      </c>
      <c r="E35" s="24">
        <v>235809.7</v>
      </c>
      <c r="F35" s="24">
        <f t="shared" si="2"/>
        <v>19816840.800000001</v>
      </c>
      <c r="H35" s="24">
        <f t="shared" si="3"/>
        <v>19816840.800000001</v>
      </c>
      <c r="I35" s="28" t="s">
        <v>22</v>
      </c>
      <c r="J35" s="29" t="s">
        <v>99</v>
      </c>
    </row>
    <row r="36" spans="1:20" ht="23.25">
      <c r="A36" s="24">
        <f>A37+A38</f>
        <v>1903333.9</v>
      </c>
      <c r="B36" s="24">
        <f>B37+B38</f>
        <v>85808.6</v>
      </c>
      <c r="C36" s="24">
        <f>C37+C38</f>
        <v>199611.8</v>
      </c>
      <c r="D36" s="24"/>
      <c r="E36" s="24">
        <f>E37+E38</f>
        <v>32766.3</v>
      </c>
      <c r="F36" s="24">
        <f t="shared" si="2"/>
        <v>2221520.5999999996</v>
      </c>
      <c r="H36" s="24">
        <f t="shared" si="3"/>
        <v>2221520.5999999996</v>
      </c>
      <c r="I36" s="28" t="s">
        <v>23</v>
      </c>
      <c r="J36" s="29" t="s">
        <v>100</v>
      </c>
      <c r="K36" s="24"/>
      <c r="L36" s="24"/>
      <c r="M36" s="24"/>
      <c r="N36" s="24"/>
      <c r="O36" s="24"/>
      <c r="P36" s="24"/>
    </row>
    <row r="37" spans="1:20">
      <c r="A37" s="24">
        <v>1648287.2</v>
      </c>
      <c r="B37" s="24">
        <v>78429.100000000006</v>
      </c>
      <c r="C37" s="24">
        <v>180049.8</v>
      </c>
      <c r="D37" s="24"/>
      <c r="E37" s="24">
        <v>30243.3</v>
      </c>
      <c r="F37" s="24">
        <f t="shared" si="2"/>
        <v>1937009.4000000001</v>
      </c>
      <c r="H37" s="24">
        <f t="shared" si="3"/>
        <v>1937009.4000000001</v>
      </c>
      <c r="I37" s="28" t="s">
        <v>24</v>
      </c>
      <c r="J37" s="29" t="s">
        <v>101</v>
      </c>
      <c r="S37" s="3"/>
    </row>
    <row r="38" spans="1:20" ht="23.25">
      <c r="A38" s="24">
        <v>255046.7</v>
      </c>
      <c r="B38" s="24">
        <v>7379.5</v>
      </c>
      <c r="C38" s="24">
        <v>19562</v>
      </c>
      <c r="D38" s="24"/>
      <c r="E38" s="24">
        <v>2523</v>
      </c>
      <c r="F38" s="24">
        <f t="shared" si="2"/>
        <v>284511.2</v>
      </c>
      <c r="H38" s="24">
        <f t="shared" si="3"/>
        <v>284511.2</v>
      </c>
      <c r="I38" s="28" t="s">
        <v>25</v>
      </c>
      <c r="J38" s="29" t="s">
        <v>102</v>
      </c>
    </row>
    <row r="39" spans="1:20">
      <c r="A39" s="24">
        <v>1220832.3999999999</v>
      </c>
      <c r="B39" s="24">
        <v>37823.1</v>
      </c>
      <c r="C39" s="24">
        <v>9479.1</v>
      </c>
      <c r="D39" s="24">
        <v>49534.9</v>
      </c>
      <c r="E39" s="24">
        <v>3198.6</v>
      </c>
      <c r="F39" s="24">
        <f t="shared" si="2"/>
        <v>1320868.1000000001</v>
      </c>
      <c r="G39" s="24"/>
      <c r="H39" s="24">
        <f t="shared" si="3"/>
        <v>1320868.1000000001</v>
      </c>
      <c r="I39" s="28" t="s">
        <v>26</v>
      </c>
      <c r="J39" s="29" t="s">
        <v>18</v>
      </c>
      <c r="S39" s="3"/>
    </row>
    <row r="40" spans="1:20" ht="23.25">
      <c r="A40" s="30">
        <f>K33-A34-A39</f>
        <v>32743968</v>
      </c>
      <c r="B40" s="30">
        <f>L33-B34-B39</f>
        <v>1462823.8999999994</v>
      </c>
      <c r="C40" s="30">
        <f>M33-C34-C39</f>
        <v>554595.30000000133</v>
      </c>
      <c r="D40" s="30">
        <f>N33-D34-D39</f>
        <v>8602784.8000000007</v>
      </c>
      <c r="E40" s="30">
        <f>O33-E34-E39</f>
        <v>104833.60000000001</v>
      </c>
      <c r="F40" s="30">
        <f t="shared" si="2"/>
        <v>43469005.600000001</v>
      </c>
      <c r="G40" s="24"/>
      <c r="H40" s="30">
        <f t="shared" si="3"/>
        <v>43469005.600000001</v>
      </c>
      <c r="I40" s="33" t="s">
        <v>27</v>
      </c>
      <c r="J40" s="35" t="s">
        <v>19</v>
      </c>
      <c r="S40" s="3"/>
      <c r="T40" s="3"/>
    </row>
    <row r="41" spans="1:20" ht="23.25">
      <c r="A41" s="30">
        <f>A40-A82</f>
        <v>26697436.899999999</v>
      </c>
      <c r="B41" s="30">
        <f>B40-B82</f>
        <v>1370290.6999999995</v>
      </c>
      <c r="C41" s="30">
        <f>C40-C82</f>
        <v>1.280568540096283E-9</v>
      </c>
      <c r="D41" s="30">
        <f>D40-D82</f>
        <v>7730179.4000000004</v>
      </c>
      <c r="E41" s="30">
        <f>E40-E82</f>
        <v>91182.700000000012</v>
      </c>
      <c r="F41" s="30">
        <f t="shared" si="2"/>
        <v>35889089.700000003</v>
      </c>
      <c r="G41" s="24"/>
      <c r="H41" s="30">
        <f t="shared" si="3"/>
        <v>35889089.700000003</v>
      </c>
      <c r="I41" s="33" t="s">
        <v>124</v>
      </c>
      <c r="J41" s="35" t="s">
        <v>131</v>
      </c>
      <c r="S41" s="3"/>
      <c r="T41" s="3"/>
    </row>
    <row r="42" spans="1:20">
      <c r="A42" s="96" t="s">
        <v>30</v>
      </c>
      <c r="B42" s="85"/>
      <c r="C42" s="85"/>
      <c r="D42" s="85"/>
      <c r="E42" s="85"/>
      <c r="F42" s="85"/>
      <c r="G42" s="85"/>
      <c r="H42" s="85"/>
      <c r="I42" s="85"/>
      <c r="J42" s="85"/>
      <c r="K42" s="85"/>
      <c r="L42" s="85"/>
      <c r="M42" s="85"/>
      <c r="N42" s="85"/>
      <c r="O42" s="85"/>
      <c r="P42" s="85"/>
      <c r="Q42" s="85"/>
      <c r="R42" s="97"/>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32743968</v>
      </c>
      <c r="L44" s="24">
        <f>B40</f>
        <v>1462823.8999999994</v>
      </c>
      <c r="M44" s="24">
        <f>C40</f>
        <v>554595.30000000133</v>
      </c>
      <c r="N44" s="24">
        <f>D40</f>
        <v>8602784.8000000007</v>
      </c>
      <c r="O44" s="24">
        <f>E40</f>
        <v>104833.60000000001</v>
      </c>
      <c r="P44" s="24">
        <f>SUM(K44:O44)</f>
        <v>43469005.600000001</v>
      </c>
      <c r="R44" s="24">
        <f>P44+Q44</f>
        <v>43469005.600000001</v>
      </c>
    </row>
    <row r="45" spans="1:20">
      <c r="F45" s="24"/>
      <c r="G45" s="24">
        <v>1602.3</v>
      </c>
      <c r="I45" s="28" t="s">
        <v>21</v>
      </c>
      <c r="J45" s="29" t="s">
        <v>35</v>
      </c>
      <c r="N45" s="24">
        <v>21672201</v>
      </c>
      <c r="P45" s="24">
        <f>SUM(K45:O45)</f>
        <v>21672201</v>
      </c>
      <c r="Q45" s="24">
        <v>367762.7</v>
      </c>
      <c r="R45" s="24">
        <f>P45+Q45</f>
        <v>22039963.699999999</v>
      </c>
    </row>
    <row r="46" spans="1:20" ht="23.25">
      <c r="G46" s="45"/>
      <c r="I46" s="28" t="s">
        <v>31</v>
      </c>
      <c r="J46" s="29" t="s">
        <v>36</v>
      </c>
      <c r="M46" s="24">
        <v>5389948</v>
      </c>
      <c r="P46" s="24">
        <f>SUM(K46:O46)</f>
        <v>5389948</v>
      </c>
      <c r="Q46" s="45"/>
      <c r="R46" s="24">
        <f>P46+Q46</f>
        <v>5389948</v>
      </c>
    </row>
    <row r="47" spans="1:20" ht="23.25">
      <c r="G47" s="45"/>
      <c r="I47" s="28" t="s">
        <v>32</v>
      </c>
      <c r="J47" s="29" t="s">
        <v>37</v>
      </c>
      <c r="M47" s="24">
        <v>248281.8</v>
      </c>
      <c r="P47" s="24">
        <f>SUM(K47:O47)</f>
        <v>248281.8</v>
      </c>
      <c r="Q47" s="45"/>
      <c r="R47" s="24">
        <f>P47+Q47</f>
        <v>248281.8</v>
      </c>
    </row>
    <row r="48" spans="1:20">
      <c r="A48" s="24">
        <v>8683204</v>
      </c>
      <c r="B48" s="24">
        <v>2288588</v>
      </c>
      <c r="C48" s="24">
        <v>839591.9</v>
      </c>
      <c r="D48" s="24">
        <v>384612.1</v>
      </c>
      <c r="E48" s="24">
        <v>0</v>
      </c>
      <c r="F48" s="24">
        <f>SUM(A48:E48)</f>
        <v>12195996</v>
      </c>
      <c r="G48" s="24">
        <v>799945.1</v>
      </c>
      <c r="H48" s="24">
        <f>F48+G48</f>
        <v>12995941.1</v>
      </c>
      <c r="I48" s="28" t="s">
        <v>33</v>
      </c>
      <c r="J48" s="29" t="s">
        <v>103</v>
      </c>
      <c r="K48" s="24">
        <v>1291096.5</v>
      </c>
      <c r="L48" s="24">
        <v>2499230.7999999998</v>
      </c>
      <c r="M48" s="24">
        <v>2086209.7</v>
      </c>
      <c r="N48" s="24">
        <v>413692.7</v>
      </c>
      <c r="O48" s="24">
        <v>3004.2</v>
      </c>
      <c r="P48" s="24">
        <f>SUM(K48:O48)</f>
        <v>6293233.9000000004</v>
      </c>
      <c r="Q48" s="24">
        <v>6702707.2000000002</v>
      </c>
      <c r="R48" s="24">
        <f>P48+Q48</f>
        <v>12995941.100000001</v>
      </c>
    </row>
    <row r="49" spans="1:20">
      <c r="A49" s="30">
        <f>K44+K45+K46-K47+K48-A48</f>
        <v>25351860.5</v>
      </c>
      <c r="B49" s="30">
        <f>L44+L45+L46-L47+L48-B48</f>
        <v>1673466.6999999993</v>
      </c>
      <c r="C49" s="30">
        <f>M44+M45+M46-M47+M48-C48</f>
        <v>6942879.3000000017</v>
      </c>
      <c r="D49" s="30">
        <f>N44+N45+N46-N47+N48-D48</f>
        <v>30304066.399999999</v>
      </c>
      <c r="E49" s="30">
        <f>O44+O45+O46-O47+O48-E48</f>
        <v>107837.8</v>
      </c>
      <c r="F49" s="30">
        <f>SUM(A49:E49)</f>
        <v>64380110.699999996</v>
      </c>
      <c r="H49" s="30">
        <f>F49+G49</f>
        <v>64380110.699999996</v>
      </c>
      <c r="I49" s="33" t="s">
        <v>34</v>
      </c>
      <c r="J49" s="35" t="s">
        <v>38</v>
      </c>
    </row>
    <row r="50" spans="1:20">
      <c r="A50" s="30">
        <f>A49-A82</f>
        <v>19305329.399999999</v>
      </c>
      <c r="B50" s="30">
        <f>B49-B82</f>
        <v>1580933.4999999993</v>
      </c>
      <c r="C50" s="30">
        <f>C49-C82</f>
        <v>6388284.0000000019</v>
      </c>
      <c r="D50" s="30">
        <f>D49-D82</f>
        <v>29431461</v>
      </c>
      <c r="E50" s="30">
        <f>E49-E82</f>
        <v>94186.900000000009</v>
      </c>
      <c r="F50" s="30">
        <f>SUM(A50:E50)</f>
        <v>56800194.799999997</v>
      </c>
      <c r="H50" s="30">
        <f>F50+G50</f>
        <v>56800194.799999997</v>
      </c>
      <c r="I50" s="33" t="s">
        <v>125</v>
      </c>
      <c r="J50" s="35" t="s">
        <v>132</v>
      </c>
    </row>
    <row r="51" spans="1:20" ht="15" customHeight="1">
      <c r="A51" s="98" t="s">
        <v>39</v>
      </c>
      <c r="B51" s="82"/>
      <c r="C51" s="82"/>
      <c r="D51" s="82"/>
      <c r="E51" s="82"/>
      <c r="F51" s="82"/>
      <c r="G51" s="82"/>
      <c r="H51" s="82"/>
      <c r="I51" s="82"/>
      <c r="J51" s="82"/>
      <c r="K51" s="82"/>
      <c r="L51" s="82"/>
      <c r="M51" s="82"/>
      <c r="N51" s="82"/>
      <c r="O51" s="82"/>
      <c r="P51" s="82"/>
      <c r="Q51" s="82"/>
      <c r="R51" s="99"/>
    </row>
    <row r="52" spans="1:20">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25351860.5</v>
      </c>
      <c r="L53" s="24">
        <f>B49</f>
        <v>1673466.6999999993</v>
      </c>
      <c r="M53" s="24">
        <f>C49</f>
        <v>6942879.3000000017</v>
      </c>
      <c r="N53" s="24">
        <f>D49</f>
        <v>30304066.399999999</v>
      </c>
      <c r="O53" s="24">
        <f>E49</f>
        <v>107837.8</v>
      </c>
      <c r="P53" s="24">
        <f>SUM(K53:O53)</f>
        <v>64380110.699999996</v>
      </c>
      <c r="R53" s="24">
        <f>P53+Q53</f>
        <v>64380110.699999996</v>
      </c>
    </row>
    <row r="54" spans="1:20">
      <c r="A54" s="24">
        <f>A55+A56+A57+A58</f>
        <v>2598583.6</v>
      </c>
      <c r="B54" s="24">
        <f>B55+B56+B57+B58</f>
        <v>762396.29999999993</v>
      </c>
      <c r="C54" s="24">
        <f>C55+C56+C57+C58</f>
        <v>10002435.199999999</v>
      </c>
      <c r="D54" s="24">
        <f>D55+D56+D57+D58</f>
        <v>3885682</v>
      </c>
      <c r="E54" s="24">
        <f>E55+E56+E57+E58</f>
        <v>386.7</v>
      </c>
      <c r="F54" s="24">
        <f t="shared" ref="F54:F64" si="4">SUM(A54:E54)</f>
        <v>17249483.800000001</v>
      </c>
      <c r="G54" s="24">
        <v>1416596.8</v>
      </c>
      <c r="H54" s="24">
        <f t="shared" ref="H54:H64" si="5">F54+G54</f>
        <v>18666080.600000001</v>
      </c>
      <c r="I54" s="28"/>
      <c r="J54" s="29" t="s">
        <v>48</v>
      </c>
      <c r="K54" s="24">
        <f>K55+K56+K57+K58</f>
        <v>472160.2</v>
      </c>
      <c r="L54" s="24">
        <f>L55+L56+L57+L58</f>
        <v>1483833.9</v>
      </c>
      <c r="M54" s="24">
        <f>M55+M56+M57+M58</f>
        <v>10778352.100000001</v>
      </c>
      <c r="N54" s="24">
        <f>N55+N56+N57+N58</f>
        <v>5084002.3</v>
      </c>
      <c r="O54" s="24">
        <f>O55+O56+O57+O58</f>
        <v>2523</v>
      </c>
      <c r="P54" s="24">
        <f t="shared" ref="P54:P62" si="6">SUM(K54:O54)</f>
        <v>17820871.5</v>
      </c>
      <c r="Q54" s="24">
        <v>845209.1</v>
      </c>
      <c r="R54" s="24">
        <f t="shared" ref="R54:R62" si="7">P54+Q54</f>
        <v>18666080.600000001</v>
      </c>
      <c r="S54" s="3"/>
    </row>
    <row r="55" spans="1:20" ht="23.25">
      <c r="A55" s="24">
        <v>2321088.1</v>
      </c>
      <c r="B55" s="24">
        <v>505983.7</v>
      </c>
      <c r="C55" s="24"/>
      <c r="D55" s="24">
        <v>674215</v>
      </c>
      <c r="E55" s="24"/>
      <c r="F55" s="24">
        <f t="shared" si="4"/>
        <v>3501286.8000000003</v>
      </c>
      <c r="H55" s="24">
        <f t="shared" si="5"/>
        <v>3501286.8000000003</v>
      </c>
      <c r="I55" s="28" t="s">
        <v>40</v>
      </c>
      <c r="J55" s="29" t="s">
        <v>49</v>
      </c>
      <c r="M55" s="24">
        <v>3500213.5</v>
      </c>
      <c r="P55" s="24">
        <f t="shared" si="6"/>
        <v>3500213.5</v>
      </c>
      <c r="R55" s="24">
        <f t="shared" si="7"/>
        <v>3500213.5</v>
      </c>
      <c r="S55" s="3"/>
      <c r="T55" s="3"/>
    </row>
    <row r="56" spans="1:20" ht="23.25">
      <c r="A56" s="24"/>
      <c r="B56" s="24"/>
      <c r="C56" s="24"/>
      <c r="D56" s="24">
        <v>2500870.7000000002</v>
      </c>
      <c r="E56" s="24"/>
      <c r="F56" s="24">
        <f t="shared" si="4"/>
        <v>2500870.7000000002</v>
      </c>
      <c r="H56" s="24">
        <f t="shared" si="5"/>
        <v>2500870.7000000002</v>
      </c>
      <c r="I56" s="28" t="s">
        <v>41</v>
      </c>
      <c r="J56" s="29" t="s">
        <v>50</v>
      </c>
      <c r="K56" s="24">
        <v>255046.7</v>
      </c>
      <c r="L56" s="24">
        <v>1181329.7</v>
      </c>
      <c r="M56" s="24">
        <v>1061971.3</v>
      </c>
      <c r="N56" s="24">
        <v>0</v>
      </c>
      <c r="O56" s="24">
        <v>2523</v>
      </c>
      <c r="P56" s="24">
        <f t="shared" si="6"/>
        <v>2500870.7000000002</v>
      </c>
      <c r="R56" s="24">
        <f t="shared" si="7"/>
        <v>2500870.7000000002</v>
      </c>
      <c r="T56" s="3"/>
    </row>
    <row r="57" spans="1:20" ht="34.5">
      <c r="A57" s="24"/>
      <c r="B57" s="24">
        <v>147102.9</v>
      </c>
      <c r="C57" s="24">
        <v>4515275.9000000004</v>
      </c>
      <c r="D57" s="24"/>
      <c r="E57" s="24"/>
      <c r="F57" s="24">
        <f t="shared" si="4"/>
        <v>4662378.8000000007</v>
      </c>
      <c r="H57" s="24">
        <f t="shared" si="5"/>
        <v>4662378.8000000007</v>
      </c>
      <c r="I57" s="28" t="s">
        <v>42</v>
      </c>
      <c r="J57" s="29" t="s">
        <v>51</v>
      </c>
      <c r="N57" s="24">
        <v>4662378.8</v>
      </c>
      <c r="P57" s="24">
        <f t="shared" si="6"/>
        <v>4662378.8</v>
      </c>
      <c r="R57" s="24">
        <f t="shared" si="7"/>
        <v>4662378.8</v>
      </c>
    </row>
    <row r="58" spans="1:20">
      <c r="A58" s="24">
        <f>A59+A60+A61+A62</f>
        <v>277495.5</v>
      </c>
      <c r="B58" s="24">
        <f>B59+B60+B61+B62</f>
        <v>109309.7</v>
      </c>
      <c r="C58" s="24">
        <f>C59+C60+C61+C62</f>
        <v>5487159.2999999998</v>
      </c>
      <c r="D58" s="24">
        <f>D59+D60+D61+D62</f>
        <v>710596.3</v>
      </c>
      <c r="E58" s="24">
        <f>E59+E60+E61+E62</f>
        <v>386.7</v>
      </c>
      <c r="F58" s="24">
        <f t="shared" si="4"/>
        <v>6584947.5</v>
      </c>
      <c r="G58" s="24"/>
      <c r="H58" s="24">
        <f t="shared" si="5"/>
        <v>6584947.5</v>
      </c>
      <c r="I58" s="28" t="s">
        <v>43</v>
      </c>
      <c r="J58" s="36" t="s">
        <v>52</v>
      </c>
      <c r="K58" s="24">
        <f>K59+K60+K61+K62</f>
        <v>217113.5</v>
      </c>
      <c r="L58" s="24">
        <f>L59+L60+L61+L62</f>
        <v>302504.19999999995</v>
      </c>
      <c r="M58" s="24">
        <f>M59+M60+M61+M62</f>
        <v>6216167.3000000007</v>
      </c>
      <c r="N58" s="24">
        <f>N59+N60+N61+N62</f>
        <v>421623.5</v>
      </c>
      <c r="O58" s="24">
        <f>O59+O60+O61+O62</f>
        <v>0</v>
      </c>
      <c r="P58" s="24">
        <f t="shared" si="6"/>
        <v>7157408.5000000009</v>
      </c>
      <c r="R58" s="24">
        <f t="shared" si="7"/>
        <v>7157408.5000000009</v>
      </c>
    </row>
    <row r="59" spans="1:20" ht="34.5">
      <c r="A59" s="24">
        <v>78729.100000000006</v>
      </c>
      <c r="B59" s="24">
        <v>9358.9</v>
      </c>
      <c r="C59" s="24"/>
      <c r="D59" s="24">
        <v>211374.1</v>
      </c>
      <c r="E59" s="24"/>
      <c r="F59" s="24">
        <f t="shared" si="4"/>
        <v>299462.09999999998</v>
      </c>
      <c r="H59" s="24">
        <f t="shared" si="5"/>
        <v>299462.09999999998</v>
      </c>
      <c r="I59" s="28" t="s">
        <v>44</v>
      </c>
      <c r="J59" s="29" t="s">
        <v>53</v>
      </c>
      <c r="L59" s="24">
        <v>299462.09999999998</v>
      </c>
      <c r="P59" s="24">
        <f t="shared" si="6"/>
        <v>299462.09999999998</v>
      </c>
      <c r="R59" s="24">
        <f t="shared" si="7"/>
        <v>299462.09999999998</v>
      </c>
    </row>
    <row r="60" spans="1:20" ht="23.25">
      <c r="A60" s="24"/>
      <c r="B60" s="24">
        <v>97499.199999999997</v>
      </c>
      <c r="C60" s="24"/>
      <c r="D60" s="24"/>
      <c r="E60" s="24"/>
      <c r="F60" s="24">
        <f t="shared" si="4"/>
        <v>97499.199999999997</v>
      </c>
      <c r="H60" s="24">
        <f t="shared" si="5"/>
        <v>97499.199999999997</v>
      </c>
      <c r="I60" s="28" t="s">
        <v>45</v>
      </c>
      <c r="J60" s="29" t="s">
        <v>54</v>
      </c>
      <c r="K60" s="24">
        <v>11897.6</v>
      </c>
      <c r="L60" s="24">
        <v>3042.1</v>
      </c>
      <c r="M60" s="24">
        <v>0</v>
      </c>
      <c r="N60" s="24">
        <v>67978.5</v>
      </c>
      <c r="O60" s="24">
        <v>0</v>
      </c>
      <c r="P60" s="24">
        <f t="shared" si="6"/>
        <v>82918.2</v>
      </c>
      <c r="R60" s="24">
        <f t="shared" si="7"/>
        <v>82918.2</v>
      </c>
    </row>
    <row r="61" spans="1:20" ht="34.5">
      <c r="A61" s="24"/>
      <c r="B61" s="24"/>
      <c r="C61" s="24">
        <v>4787377.7</v>
      </c>
      <c r="F61" s="24">
        <f t="shared" si="4"/>
        <v>4787377.7</v>
      </c>
      <c r="H61" s="24">
        <f t="shared" si="5"/>
        <v>4787377.7</v>
      </c>
      <c r="I61" s="28" t="s">
        <v>112</v>
      </c>
      <c r="J61" s="29" t="s">
        <v>113</v>
      </c>
      <c r="M61" s="24">
        <v>4787377.7</v>
      </c>
      <c r="P61" s="24"/>
      <c r="R61" s="24"/>
    </row>
    <row r="62" spans="1:20">
      <c r="A62" s="24">
        <v>198766.4</v>
      </c>
      <c r="B62" s="24">
        <v>2451.6</v>
      </c>
      <c r="C62" s="24">
        <v>699781.6</v>
      </c>
      <c r="D62" s="24">
        <v>499222.2</v>
      </c>
      <c r="E62" s="24">
        <v>386.7</v>
      </c>
      <c r="F62" s="24">
        <f t="shared" si="4"/>
        <v>1400608.5</v>
      </c>
      <c r="H62" s="24">
        <f t="shared" si="5"/>
        <v>1400608.5</v>
      </c>
      <c r="I62" s="28" t="s">
        <v>46</v>
      </c>
      <c r="J62" s="36" t="s">
        <v>55</v>
      </c>
      <c r="K62" s="24">
        <v>205215.9</v>
      </c>
      <c r="L62" s="24">
        <v>0</v>
      </c>
      <c r="M62" s="24">
        <v>1428789.6</v>
      </c>
      <c r="N62" s="24">
        <v>353645</v>
      </c>
      <c r="O62" s="24">
        <v>0</v>
      </c>
      <c r="P62" s="24">
        <f t="shared" si="6"/>
        <v>1987650.5</v>
      </c>
      <c r="R62" s="24">
        <f t="shared" si="7"/>
        <v>1987650.5</v>
      </c>
    </row>
    <row r="63" spans="1:20">
      <c r="A63" s="30">
        <f>K53+K54-A54</f>
        <v>23225437.099999998</v>
      </c>
      <c r="B63" s="30">
        <f>L53+L54-B54</f>
        <v>2394904.2999999993</v>
      </c>
      <c r="C63" s="30">
        <f>M53+M54-C54</f>
        <v>7718796.200000003</v>
      </c>
      <c r="D63" s="30">
        <f>N53+N54-D54</f>
        <v>31502386.699999996</v>
      </c>
      <c r="E63" s="30">
        <f>O53+O54-E54</f>
        <v>109974.1</v>
      </c>
      <c r="F63" s="30">
        <f t="shared" si="4"/>
        <v>64951498.399999999</v>
      </c>
      <c r="G63" s="24"/>
      <c r="H63" s="30">
        <f t="shared" si="5"/>
        <v>64951498.399999999</v>
      </c>
      <c r="I63" s="33" t="s">
        <v>47</v>
      </c>
      <c r="J63" s="35" t="s">
        <v>56</v>
      </c>
    </row>
    <row r="64" spans="1:20">
      <c r="A64" s="30">
        <f>A63-A82</f>
        <v>17178906</v>
      </c>
      <c r="B64" s="30">
        <f>B63-B82</f>
        <v>2302371.0999999992</v>
      </c>
      <c r="C64" s="30">
        <f>C63-C82</f>
        <v>7164200.9000000032</v>
      </c>
      <c r="D64" s="30">
        <f>D63-D82</f>
        <v>30629781.299999997</v>
      </c>
      <c r="E64" s="30">
        <f>E63-E82</f>
        <v>96323.200000000012</v>
      </c>
      <c r="F64" s="30">
        <f t="shared" si="4"/>
        <v>57371582.5</v>
      </c>
      <c r="G64" s="24"/>
      <c r="H64" s="30">
        <f t="shared" si="5"/>
        <v>57371582.5</v>
      </c>
      <c r="I64" s="33" t="s">
        <v>126</v>
      </c>
      <c r="J64" s="35" t="s">
        <v>133</v>
      </c>
    </row>
    <row r="65" spans="1:19" ht="15" customHeight="1">
      <c r="A65" s="98" t="s">
        <v>57</v>
      </c>
      <c r="B65" s="82"/>
      <c r="C65" s="82"/>
      <c r="D65" s="82"/>
      <c r="E65" s="82"/>
      <c r="F65" s="82"/>
      <c r="G65" s="82"/>
      <c r="H65" s="82"/>
      <c r="I65" s="82"/>
      <c r="J65" s="82"/>
      <c r="K65" s="82"/>
      <c r="L65" s="82"/>
      <c r="M65" s="82"/>
      <c r="N65" s="82"/>
      <c r="O65" s="82"/>
      <c r="P65" s="82"/>
      <c r="Q65" s="82"/>
      <c r="R65" s="99"/>
      <c r="S65" s="3"/>
    </row>
    <row r="66" spans="1:19">
      <c r="A66" s="86" t="s">
        <v>2</v>
      </c>
      <c r="B66" s="86"/>
      <c r="C66" s="86"/>
      <c r="D66" s="86"/>
      <c r="E66" s="86"/>
      <c r="F66" s="86"/>
      <c r="G66" s="86"/>
      <c r="H66" s="86"/>
      <c r="I66" s="86"/>
      <c r="J66" s="90" t="s">
        <v>16</v>
      </c>
      <c r="K66" s="90"/>
      <c r="L66" s="90"/>
      <c r="M66" s="90"/>
      <c r="N66" s="90"/>
      <c r="O66" s="90"/>
      <c r="P66" s="90"/>
      <c r="Q66" s="90"/>
      <c r="R66" s="90"/>
    </row>
    <row r="67" spans="1:19">
      <c r="I67" s="28" t="s">
        <v>34</v>
      </c>
      <c r="J67" s="29" t="s">
        <v>56</v>
      </c>
      <c r="K67" s="24">
        <f>A63</f>
        <v>23225437.099999998</v>
      </c>
      <c r="L67" s="24">
        <f>B63</f>
        <v>2394904.2999999993</v>
      </c>
      <c r="M67" s="24">
        <f>C63</f>
        <v>7718796.200000003</v>
      </c>
      <c r="N67" s="24">
        <f>D63</f>
        <v>31502386.699999996</v>
      </c>
      <c r="O67" s="24">
        <f>E63</f>
        <v>109974.1</v>
      </c>
      <c r="P67" s="24">
        <f>SUM(K67:O67)</f>
        <v>64951498.399999999</v>
      </c>
      <c r="R67" s="24">
        <f>P67+Q67</f>
        <v>64951498.399999999</v>
      </c>
    </row>
    <row r="68" spans="1:19" ht="23.25">
      <c r="C68" s="24">
        <v>4639415.9000000004</v>
      </c>
      <c r="D68" s="24"/>
      <c r="E68" s="24">
        <v>785758.5</v>
      </c>
      <c r="F68" s="24">
        <f>SUM(A68:E68)</f>
        <v>5425174.4000000004</v>
      </c>
      <c r="G68" s="24"/>
      <c r="H68" s="24">
        <f>F68+G68</f>
        <v>5425174.4000000004</v>
      </c>
      <c r="I68" s="28" t="s">
        <v>58</v>
      </c>
      <c r="J68" s="29" t="s">
        <v>60</v>
      </c>
      <c r="N68" s="24">
        <v>5425174.4000000004</v>
      </c>
      <c r="P68" s="24">
        <f>SUM(K68:O68)</f>
        <v>5425174.4000000004</v>
      </c>
      <c r="R68" s="24">
        <f>P68+Q68</f>
        <v>5425174.4000000004</v>
      </c>
    </row>
    <row r="69" spans="1:19" ht="23.25">
      <c r="A69" s="30">
        <f>K67+K68-A68</f>
        <v>23225437.099999998</v>
      </c>
      <c r="B69" s="30">
        <f>L67+L68-B68</f>
        <v>2394904.2999999993</v>
      </c>
      <c r="C69" s="30">
        <f>M67+M68-C68</f>
        <v>3079380.3000000026</v>
      </c>
      <c r="D69" s="30">
        <f>N67+N68-D68</f>
        <v>36927561.099999994</v>
      </c>
      <c r="E69" s="30">
        <f>O67+O68-E68</f>
        <v>-675784.4</v>
      </c>
      <c r="F69" s="30">
        <f>SUM(A69:E69)</f>
        <v>64951498.399999999</v>
      </c>
      <c r="G69" s="24"/>
      <c r="H69" s="24">
        <f>F69+G69</f>
        <v>64951498.399999999</v>
      </c>
      <c r="I69" s="33" t="s">
        <v>59</v>
      </c>
      <c r="J69" s="35" t="s">
        <v>61</v>
      </c>
    </row>
    <row r="70" spans="1:19" ht="15" customHeight="1">
      <c r="A70" s="98" t="s">
        <v>62</v>
      </c>
      <c r="B70" s="82"/>
      <c r="C70" s="82"/>
      <c r="D70" s="82"/>
      <c r="E70" s="82"/>
      <c r="F70" s="82"/>
      <c r="G70" s="82"/>
      <c r="H70" s="82"/>
      <c r="I70" s="82"/>
      <c r="J70" s="82"/>
      <c r="K70" s="82"/>
      <c r="L70" s="82"/>
      <c r="M70" s="82"/>
      <c r="N70" s="82"/>
      <c r="O70" s="82"/>
      <c r="P70" s="82"/>
      <c r="Q70" s="82"/>
      <c r="R70" s="99"/>
    </row>
    <row r="71" spans="1:19">
      <c r="A71" s="86" t="s">
        <v>2</v>
      </c>
      <c r="B71" s="86"/>
      <c r="C71" s="86"/>
      <c r="D71" s="86"/>
      <c r="E71" s="86"/>
      <c r="F71" s="86"/>
      <c r="G71" s="86"/>
      <c r="H71" s="86"/>
      <c r="I71" s="86"/>
      <c r="J71" s="90" t="s">
        <v>16</v>
      </c>
      <c r="K71" s="90"/>
      <c r="L71" s="90"/>
      <c r="M71" s="90"/>
      <c r="N71" s="90"/>
      <c r="O71" s="90"/>
      <c r="P71" s="90"/>
      <c r="Q71" s="90"/>
      <c r="R71" s="90"/>
    </row>
    <row r="72" spans="1:19">
      <c r="I72" s="28" t="s">
        <v>47</v>
      </c>
      <c r="J72" s="29" t="s">
        <v>56</v>
      </c>
      <c r="K72" s="24">
        <f>A63</f>
        <v>23225437.099999998</v>
      </c>
      <c r="L72" s="24">
        <f>B63</f>
        <v>2394904.2999999993</v>
      </c>
      <c r="M72" s="24">
        <f>C63</f>
        <v>7718796.200000003</v>
      </c>
      <c r="N72" s="24">
        <f>D63</f>
        <v>31502386.699999996</v>
      </c>
      <c r="O72" s="24">
        <f>E63</f>
        <v>109974.1</v>
      </c>
      <c r="P72" s="24">
        <f>SUM(K72:O72)</f>
        <v>64951498.399999999</v>
      </c>
      <c r="R72" s="24">
        <f>P72+Q72</f>
        <v>64951498.399999999</v>
      </c>
    </row>
    <row r="73" spans="1:19" ht="45.75">
      <c r="B73" s="24">
        <v>2111085.9</v>
      </c>
      <c r="F73" s="24">
        <f>SUM(A73:E73)</f>
        <v>2111085.9</v>
      </c>
      <c r="G73" s="24"/>
      <c r="H73" s="24">
        <f>F73+G73</f>
        <v>2111085.9</v>
      </c>
      <c r="I73" s="28" t="s">
        <v>63</v>
      </c>
      <c r="J73" s="29" t="s">
        <v>66</v>
      </c>
      <c r="N73" s="24">
        <v>2111085.9</v>
      </c>
      <c r="P73" s="24">
        <f>SUM(K73:O73)</f>
        <v>2111085.9</v>
      </c>
      <c r="R73" s="24">
        <f>P73+Q73</f>
        <v>2111085.9</v>
      </c>
    </row>
    <row r="74" spans="1:19" ht="23.25">
      <c r="C74" s="24">
        <v>9002130.9000000004</v>
      </c>
      <c r="D74" s="24">
        <v>36660980.899999999</v>
      </c>
      <c r="E74" s="24">
        <v>785758.5</v>
      </c>
      <c r="F74" s="24">
        <f>SUM(A74:E74)</f>
        <v>46448870.299999997</v>
      </c>
      <c r="G74" s="24"/>
      <c r="H74" s="24">
        <f>F74+G74</f>
        <v>46448870.299999997</v>
      </c>
      <c r="I74" s="28" t="s">
        <v>64</v>
      </c>
      <c r="J74" s="29" t="s">
        <v>67</v>
      </c>
      <c r="P74" s="24"/>
      <c r="R74" s="24"/>
    </row>
    <row r="75" spans="1:19">
      <c r="A75" s="30">
        <f>K72+K73-A73-A74</f>
        <v>23225437.099999998</v>
      </c>
      <c r="B75" s="30">
        <f>L72+L73-B73-B74</f>
        <v>283818.39999999944</v>
      </c>
      <c r="C75" s="30">
        <f>M72+M73-C73-C74</f>
        <v>-1283334.6999999974</v>
      </c>
      <c r="D75" s="30">
        <f>N72+N73-D73-D74</f>
        <v>-3047508.3000000045</v>
      </c>
      <c r="E75" s="30">
        <f>O72+O73-E73-E74</f>
        <v>-675784.4</v>
      </c>
      <c r="F75" s="30">
        <f>SUM(A75:E75)</f>
        <v>18502628.099999994</v>
      </c>
      <c r="G75" s="24"/>
      <c r="H75" s="30">
        <f>F75+G75</f>
        <v>18502628.099999994</v>
      </c>
      <c r="I75" s="33" t="s">
        <v>65</v>
      </c>
      <c r="J75" s="35" t="s">
        <v>68</v>
      </c>
    </row>
    <row r="76" spans="1:19">
      <c r="A76" s="30">
        <f>A75-A82</f>
        <v>17178906</v>
      </c>
      <c r="B76" s="30">
        <f>B75-B82</f>
        <v>191285.19999999943</v>
      </c>
      <c r="C76" s="30">
        <f>C75-C82</f>
        <v>-1837929.9999999974</v>
      </c>
      <c r="D76" s="30">
        <f>D75-D82</f>
        <v>-3920113.7000000044</v>
      </c>
      <c r="E76" s="30">
        <f>E75-E82</f>
        <v>-689435.3</v>
      </c>
      <c r="F76" s="30">
        <f>SUM(A76:E76)</f>
        <v>10922712.199999996</v>
      </c>
      <c r="G76" s="24"/>
      <c r="H76" s="30">
        <f>F76+G76</f>
        <v>10922712.199999996</v>
      </c>
      <c r="I76" s="33" t="s">
        <v>127</v>
      </c>
      <c r="J76" s="35" t="s">
        <v>134</v>
      </c>
    </row>
    <row r="77" spans="1:19" ht="15" customHeight="1">
      <c r="A77" s="98" t="s">
        <v>94</v>
      </c>
      <c r="B77" s="82"/>
      <c r="C77" s="82"/>
      <c r="D77" s="82"/>
      <c r="E77" s="82"/>
      <c r="F77" s="82"/>
      <c r="G77" s="82"/>
      <c r="H77" s="82"/>
      <c r="I77" s="82"/>
      <c r="J77" s="82"/>
      <c r="K77" s="82"/>
      <c r="L77" s="82"/>
      <c r="M77" s="82"/>
      <c r="N77" s="82"/>
      <c r="O77" s="82"/>
      <c r="P77" s="82"/>
      <c r="Q77" s="82"/>
      <c r="R77" s="99"/>
    </row>
    <row r="78" spans="1:19">
      <c r="A78" s="86" t="s">
        <v>96</v>
      </c>
      <c r="B78" s="86"/>
      <c r="C78" s="86"/>
      <c r="D78" s="86"/>
      <c r="E78" s="86"/>
      <c r="F78" s="86"/>
      <c r="G78" s="86"/>
      <c r="H78" s="86"/>
      <c r="I78" s="86"/>
      <c r="J78" s="90" t="s">
        <v>95</v>
      </c>
      <c r="K78" s="90"/>
      <c r="L78" s="90"/>
      <c r="M78" s="90"/>
      <c r="N78" s="90"/>
      <c r="O78" s="90"/>
      <c r="P78" s="90"/>
      <c r="Q78" s="90"/>
      <c r="R78" s="90"/>
    </row>
    <row r="79" spans="1:19">
      <c r="I79" s="28" t="s">
        <v>65</v>
      </c>
      <c r="J79" s="29" t="s">
        <v>68</v>
      </c>
      <c r="K79" s="24">
        <f>A75</f>
        <v>23225437.099999998</v>
      </c>
      <c r="L79" s="24">
        <f>B75</f>
        <v>283818.39999999944</v>
      </c>
      <c r="M79" s="24">
        <f>C75</f>
        <v>-1283334.6999999974</v>
      </c>
      <c r="N79" s="24">
        <f>D75</f>
        <v>-3047508.3000000045</v>
      </c>
      <c r="O79" s="24">
        <f>E75</f>
        <v>-675784.4</v>
      </c>
      <c r="P79" s="24">
        <f>SUM(K79:O79)</f>
        <v>18502628.099999994</v>
      </c>
      <c r="R79" s="24">
        <f>P79+Q79</f>
        <v>18502628.099999994</v>
      </c>
    </row>
    <row r="80" spans="1:19">
      <c r="A80" s="24">
        <f>A81+A83</f>
        <v>15695357.100000001</v>
      </c>
      <c r="B80" s="24">
        <f>B81+B83</f>
        <v>430774.3</v>
      </c>
      <c r="C80" s="24">
        <f>C81+C83</f>
        <v>2508285</v>
      </c>
      <c r="D80" s="24">
        <f>D81+D83</f>
        <v>1690865.8</v>
      </c>
      <c r="E80" s="24">
        <f>E81+E83</f>
        <v>26525</v>
      </c>
      <c r="F80" s="24">
        <f>SUM(A80:E80)</f>
        <v>20351807.200000003</v>
      </c>
      <c r="H80" s="24">
        <f>F80+G80</f>
        <v>20351807.200000003</v>
      </c>
      <c r="I80" s="28" t="s">
        <v>114</v>
      </c>
      <c r="J80" s="29" t="s">
        <v>115</v>
      </c>
      <c r="K80" s="24"/>
      <c r="L80" s="24"/>
      <c r="M80" s="24"/>
      <c r="N80" s="24"/>
      <c r="O80" s="24"/>
      <c r="P80" s="24"/>
      <c r="R80" s="24"/>
    </row>
    <row r="81" spans="1:19" ht="23.25">
      <c r="A81" s="24">
        <v>12771804.300000001</v>
      </c>
      <c r="B81" s="24">
        <v>464188.1</v>
      </c>
      <c r="C81" s="24">
        <v>2510056.2999999998</v>
      </c>
      <c r="D81" s="24">
        <v>1690865.8</v>
      </c>
      <c r="E81" s="24">
        <v>26525</v>
      </c>
      <c r="F81" s="24">
        <f>SUM(A81:E81)</f>
        <v>17463439.5</v>
      </c>
      <c r="G81" s="24"/>
      <c r="H81" s="24">
        <f>F81+G81</f>
        <v>17463439.5</v>
      </c>
      <c r="I81" s="28" t="s">
        <v>71</v>
      </c>
      <c r="J81" s="29" t="s">
        <v>74</v>
      </c>
      <c r="K81" s="24"/>
      <c r="L81" s="24"/>
      <c r="M81" s="24"/>
      <c r="N81" s="24"/>
      <c r="O81" s="24"/>
      <c r="P81" s="24"/>
      <c r="R81" s="24"/>
    </row>
    <row r="82" spans="1:19" ht="23.25">
      <c r="A82" s="24">
        <v>6046531.0999999996</v>
      </c>
      <c r="B82" s="24">
        <v>92533.2</v>
      </c>
      <c r="C82" s="24">
        <v>554595.30000000005</v>
      </c>
      <c r="D82" s="24">
        <v>872605.4</v>
      </c>
      <c r="E82" s="24">
        <v>13650.9</v>
      </c>
      <c r="F82" s="24">
        <f>SUM(A82:E82)</f>
        <v>7579915.9000000004</v>
      </c>
      <c r="G82" s="24"/>
      <c r="H82" s="24">
        <f>F82+G82</f>
        <v>7579915.9000000004</v>
      </c>
      <c r="I82" s="28" t="s">
        <v>110</v>
      </c>
      <c r="J82" s="29" t="s">
        <v>111</v>
      </c>
      <c r="K82" s="24"/>
      <c r="L82" s="24"/>
      <c r="M82" s="24"/>
      <c r="N82" s="24"/>
      <c r="O82" s="24"/>
      <c r="P82" s="24"/>
      <c r="R82" s="24"/>
    </row>
    <row r="83" spans="1:19" ht="34.5">
      <c r="A83" s="24">
        <v>2923552.8</v>
      </c>
      <c r="B83" s="24">
        <v>-33413.800000000003</v>
      </c>
      <c r="C83" s="24">
        <v>-1771.3</v>
      </c>
      <c r="D83" s="24">
        <v>0</v>
      </c>
      <c r="E83" s="24">
        <v>0</v>
      </c>
      <c r="F83" s="24">
        <f>SUM(A83:E83)</f>
        <v>2888367.7</v>
      </c>
      <c r="G83" s="24"/>
      <c r="H83" s="24">
        <f>F83+G83</f>
        <v>2888367.7</v>
      </c>
      <c r="I83" s="28" t="s">
        <v>116</v>
      </c>
      <c r="J83" s="29" t="s">
        <v>75</v>
      </c>
      <c r="K83" s="24"/>
      <c r="L83" s="24"/>
      <c r="M83" s="24"/>
      <c r="N83" s="24"/>
      <c r="O83" s="24"/>
      <c r="P83" s="24"/>
      <c r="R83" s="24"/>
    </row>
    <row r="84" spans="1:19" ht="23.25">
      <c r="F84" s="24"/>
      <c r="G84" s="24"/>
      <c r="H84" s="24"/>
      <c r="I84" s="28" t="s">
        <v>69</v>
      </c>
      <c r="J84" s="29" t="s">
        <v>117</v>
      </c>
      <c r="K84" s="24">
        <v>537886.4</v>
      </c>
      <c r="L84" s="24">
        <v>647.29999999999995</v>
      </c>
      <c r="M84" s="24">
        <v>6677.6</v>
      </c>
      <c r="N84" s="24">
        <v>0</v>
      </c>
      <c r="O84" s="24">
        <v>0</v>
      </c>
      <c r="P84" s="24">
        <f>SUM(K84:O84)</f>
        <v>545211.30000000005</v>
      </c>
      <c r="Q84" s="24">
        <v>141633.4</v>
      </c>
      <c r="R84" s="24">
        <f>P84+Q84</f>
        <v>686844.70000000007</v>
      </c>
    </row>
    <row r="85" spans="1:19" ht="23.25">
      <c r="I85" s="28" t="s">
        <v>70</v>
      </c>
      <c r="J85" s="29" t="s">
        <v>118</v>
      </c>
      <c r="K85" s="24">
        <v>147684.6</v>
      </c>
      <c r="L85" s="24">
        <v>0</v>
      </c>
      <c r="M85" s="24">
        <v>300841.3</v>
      </c>
      <c r="N85" s="24">
        <v>0</v>
      </c>
      <c r="O85" s="24">
        <v>0</v>
      </c>
      <c r="P85" s="24">
        <f>SUM(K85:O85)</f>
        <v>448525.9</v>
      </c>
      <c r="Q85" s="24">
        <v>238318.8</v>
      </c>
      <c r="R85" s="24">
        <f>P85+Q85</f>
        <v>686844.7</v>
      </c>
      <c r="S85" s="3"/>
    </row>
    <row r="86" spans="1:19" ht="45.75">
      <c r="I86" s="28"/>
      <c r="J86" s="35" t="s">
        <v>119</v>
      </c>
      <c r="K86" s="24">
        <f>K79+K84-K85</f>
        <v>23615638.899999995</v>
      </c>
      <c r="L86" s="24">
        <f>L79+L84-L85</f>
        <v>284465.69999999943</v>
      </c>
      <c r="M86" s="24">
        <f>M79+M84-M85</f>
        <v>-1577498.3999999973</v>
      </c>
      <c r="N86" s="24">
        <f>N79+N84-N85</f>
        <v>-3047508.3000000045</v>
      </c>
      <c r="O86" s="24">
        <f>O79+O84-O85</f>
        <v>-675784.4</v>
      </c>
      <c r="P86" s="24">
        <f>SUM(K86:O86)</f>
        <v>18599313.499999993</v>
      </c>
      <c r="R86" s="24">
        <f>P86+Q86</f>
        <v>18599313.499999993</v>
      </c>
    </row>
    <row r="87" spans="1:19" s="2" customFormat="1" ht="23.25">
      <c r="A87" s="37">
        <f>K86-A80</f>
        <v>7920281.7999999933</v>
      </c>
      <c r="B87" s="37">
        <f>L86-B80</f>
        <v>-146308.60000000056</v>
      </c>
      <c r="C87" s="37">
        <f>M86-C80</f>
        <v>-4085783.3999999976</v>
      </c>
      <c r="D87" s="37">
        <f>N86-D80</f>
        <v>-4738374.1000000043</v>
      </c>
      <c r="E87" s="37">
        <f>O86-E80</f>
        <v>-702309.4</v>
      </c>
      <c r="F87" s="37">
        <f>SUM(A87:E87)-F22</f>
        <v>-2752724.6000000187</v>
      </c>
      <c r="G87" s="37">
        <f>Q17-G14+Q45-G45+Q48-G48+Q54-G54+Q84-Q85</f>
        <v>2752724.6</v>
      </c>
      <c r="H87" s="37">
        <f>F87+G87</f>
        <v>-1.862645149230957E-8</v>
      </c>
      <c r="I87" s="38" t="s">
        <v>73</v>
      </c>
      <c r="J87" s="39" t="s">
        <v>76</v>
      </c>
      <c r="K87" s="46"/>
      <c r="L87" s="46"/>
      <c r="M87" s="46"/>
      <c r="N87" s="46"/>
      <c r="O87" s="46"/>
      <c r="P87" s="46"/>
      <c r="Q87" s="40"/>
      <c r="R87" s="41"/>
    </row>
    <row r="91" spans="1:19">
      <c r="G91" s="24"/>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11811023622047245" right="0.11811023622047245" top="0.15748031496062992" bottom="0.15748031496062992" header="0.31496062992125984" footer="0.31496062992125984"/>
  <pageSetup paperSize="9" scale="71" fitToHeight="0"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5" activePane="bottomLeft" state="frozen"/>
      <selection pane="bottomLeft" activeCell="B16" sqref="B16"/>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6"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189</v>
      </c>
    </row>
    <row r="3" spans="1:19" ht="47.25" customHeight="1">
      <c r="A3" s="23" t="s">
        <v>5</v>
      </c>
      <c r="B3" s="23" t="s">
        <v>6</v>
      </c>
      <c r="C3" s="23" t="s">
        <v>7</v>
      </c>
      <c r="D3" s="23" t="s">
        <v>8</v>
      </c>
      <c r="E3" s="23" t="s">
        <v>109</v>
      </c>
      <c r="F3" s="23" t="s">
        <v>122</v>
      </c>
      <c r="G3" s="23" t="s">
        <v>92</v>
      </c>
      <c r="H3" s="92" t="s">
        <v>104</v>
      </c>
      <c r="I3" s="94" t="s">
        <v>120</v>
      </c>
      <c r="J3" s="94" t="s">
        <v>121</v>
      </c>
      <c r="K3" s="23" t="s">
        <v>5</v>
      </c>
      <c r="L3" s="23" t="s">
        <v>6</v>
      </c>
      <c r="M3" s="23" t="s">
        <v>7</v>
      </c>
      <c r="N3" s="23" t="s">
        <v>8</v>
      </c>
      <c r="O3" s="23" t="s">
        <v>109</v>
      </c>
      <c r="P3" s="23" t="s">
        <v>122</v>
      </c>
      <c r="Q3" s="23" t="s">
        <v>92</v>
      </c>
      <c r="R3" s="92" t="s">
        <v>104</v>
      </c>
    </row>
    <row r="4" spans="1:19">
      <c r="A4" s="23" t="s">
        <v>9</v>
      </c>
      <c r="B4" s="23" t="s">
        <v>10</v>
      </c>
      <c r="C4" s="23" t="s">
        <v>11</v>
      </c>
      <c r="D4" s="23" t="s">
        <v>12</v>
      </c>
      <c r="E4" s="23" t="s">
        <v>13</v>
      </c>
      <c r="F4" s="23" t="s">
        <v>14</v>
      </c>
      <c r="G4" s="23" t="s">
        <v>93</v>
      </c>
      <c r="H4" s="93"/>
      <c r="I4" s="95"/>
      <c r="J4" s="95"/>
      <c r="K4" s="23" t="s">
        <v>9</v>
      </c>
      <c r="L4" s="23" t="s">
        <v>10</v>
      </c>
      <c r="M4" s="23" t="s">
        <v>11</v>
      </c>
      <c r="N4" s="23" t="s">
        <v>12</v>
      </c>
      <c r="O4" s="23" t="s">
        <v>13</v>
      </c>
      <c r="P4" s="23" t="s">
        <v>14</v>
      </c>
      <c r="Q4" s="23" t="s">
        <v>93</v>
      </c>
      <c r="R4" s="93"/>
    </row>
    <row r="5" spans="1:19">
      <c r="A5" s="96" t="s">
        <v>91</v>
      </c>
      <c r="B5" s="85"/>
      <c r="C5" s="85"/>
      <c r="D5" s="85"/>
      <c r="E5" s="85"/>
      <c r="F5" s="85"/>
      <c r="G5" s="85"/>
      <c r="H5" s="85"/>
      <c r="I5" s="85"/>
      <c r="J5" s="85"/>
      <c r="K5" s="85"/>
      <c r="L5" s="85"/>
      <c r="M5" s="85"/>
      <c r="N5" s="85"/>
      <c r="O5" s="85"/>
      <c r="P5" s="85"/>
      <c r="Q5" s="85"/>
      <c r="R5" s="97"/>
    </row>
    <row r="6" spans="1:19">
      <c r="A6" s="86" t="s">
        <v>2</v>
      </c>
      <c r="B6" s="86"/>
      <c r="C6" s="86"/>
      <c r="D6" s="86"/>
      <c r="E6" s="86"/>
      <c r="F6" s="86"/>
      <c r="G6" s="86"/>
      <c r="H6" s="86"/>
      <c r="I6" s="86"/>
      <c r="J6" s="90" t="s">
        <v>16</v>
      </c>
      <c r="K6" s="90"/>
      <c r="L6" s="90"/>
      <c r="M6" s="90"/>
      <c r="N6" s="90"/>
      <c r="O6" s="90"/>
      <c r="P6" s="90"/>
      <c r="Q6" s="90"/>
      <c r="R6" s="90"/>
    </row>
    <row r="7" spans="1:19">
      <c r="A7" s="24"/>
      <c r="B7" s="24"/>
      <c r="C7" s="24"/>
      <c r="D7" s="24"/>
      <c r="E7" s="24"/>
      <c r="F7" s="24"/>
      <c r="G7" s="24"/>
      <c r="H7" s="24"/>
      <c r="I7" s="25" t="s">
        <v>28</v>
      </c>
      <c r="J7" s="26" t="s">
        <v>85</v>
      </c>
      <c r="K7" s="24">
        <f>K27</f>
        <v>84811713.099999994</v>
      </c>
      <c r="L7" s="24">
        <f t="shared" ref="L7:O7" si="0">L27</f>
        <v>3723067.6</v>
      </c>
      <c r="M7" s="24">
        <f t="shared" si="0"/>
        <v>6322871.2999999998</v>
      </c>
      <c r="N7" s="24">
        <f t="shared" si="0"/>
        <v>16428063</v>
      </c>
      <c r="O7" s="24">
        <f t="shared" si="0"/>
        <v>388388</v>
      </c>
      <c r="P7" s="24">
        <f>SUM(K7:O7)</f>
        <v>111674102.99999999</v>
      </c>
      <c r="Q7" s="24"/>
      <c r="R7" s="24">
        <f>P7+Q7</f>
        <v>111674102.99999999</v>
      </c>
      <c r="S7" s="3"/>
    </row>
    <row r="8" spans="1:19">
      <c r="A8" s="24">
        <f>A28</f>
        <v>35640950</v>
      </c>
      <c r="B8" s="24">
        <f>B28</f>
        <v>1489683.4</v>
      </c>
      <c r="C8" s="24">
        <f>C28</f>
        <v>3836984.4</v>
      </c>
      <c r="D8" s="24">
        <f>D28</f>
        <v>5936347.5</v>
      </c>
      <c r="E8" s="24">
        <f>E28</f>
        <v>88532.9</v>
      </c>
      <c r="F8" s="24">
        <f>SUM(A8:E8)</f>
        <v>46992498.199999996</v>
      </c>
      <c r="G8" s="24"/>
      <c r="H8" s="24">
        <f t="shared" ref="H8:H16" si="1">F8+G8</f>
        <v>46992498.199999996</v>
      </c>
      <c r="I8" s="25" t="s">
        <v>29</v>
      </c>
      <c r="J8" s="26" t="s">
        <v>3</v>
      </c>
      <c r="K8" s="24"/>
      <c r="L8" s="24"/>
      <c r="M8" s="24"/>
      <c r="N8" s="24"/>
      <c r="O8" s="24"/>
      <c r="P8" s="24"/>
      <c r="Q8" s="24"/>
      <c r="R8" s="24"/>
      <c r="S8" s="3"/>
    </row>
    <row r="9" spans="1:19" ht="23.25">
      <c r="A9" s="24"/>
      <c r="B9" s="24"/>
      <c r="C9" s="24">
        <f t="shared" ref="C9:E9" si="2">C10+C11</f>
        <v>6349831.8000000007</v>
      </c>
      <c r="D9" s="24">
        <f t="shared" si="2"/>
        <v>35570705.799999997</v>
      </c>
      <c r="E9" s="24">
        <f t="shared" si="2"/>
        <v>780156.1</v>
      </c>
      <c r="F9" s="24">
        <f t="shared" ref="F9:F13" si="3">SUM(A9:E9)</f>
        <v>42700693.699999996</v>
      </c>
      <c r="G9" s="24"/>
      <c r="H9" s="24">
        <f t="shared" si="1"/>
        <v>42700693.699999996</v>
      </c>
      <c r="I9" s="25" t="s">
        <v>64</v>
      </c>
      <c r="J9" s="26" t="s">
        <v>67</v>
      </c>
      <c r="K9" s="24"/>
      <c r="L9" s="24"/>
      <c r="M9" s="24"/>
      <c r="N9" s="24"/>
      <c r="O9" s="24"/>
      <c r="P9" s="24"/>
      <c r="Q9" s="24"/>
      <c r="R9" s="24"/>
    </row>
    <row r="10" spans="1:19" ht="26.25" customHeight="1">
      <c r="A10" s="24"/>
      <c r="B10" s="24"/>
      <c r="C10" s="24">
        <v>2521921.2000000002</v>
      </c>
      <c r="D10" s="24">
        <v>35570705.799999997</v>
      </c>
      <c r="E10" s="24">
        <v>780156.1</v>
      </c>
      <c r="F10" s="24">
        <f t="shared" si="3"/>
        <v>38872783.100000001</v>
      </c>
      <c r="G10" s="24"/>
      <c r="H10" s="24">
        <f t="shared" si="1"/>
        <v>38872783.100000001</v>
      </c>
      <c r="I10" s="25"/>
      <c r="J10" s="26" t="s">
        <v>97</v>
      </c>
      <c r="K10" s="24"/>
      <c r="L10" s="24"/>
      <c r="M10" s="24"/>
      <c r="N10" s="24"/>
      <c r="O10" s="24"/>
      <c r="P10" s="24"/>
      <c r="Q10" s="24"/>
      <c r="R10" s="24"/>
    </row>
    <row r="11" spans="1:19" ht="23.25">
      <c r="A11" s="24"/>
      <c r="B11" s="24"/>
      <c r="C11" s="24">
        <v>3827910.6</v>
      </c>
      <c r="D11" s="24"/>
      <c r="E11" s="24"/>
      <c r="F11" s="24">
        <f t="shared" si="3"/>
        <v>3827910.6</v>
      </c>
      <c r="G11" s="24"/>
      <c r="H11" s="24">
        <f t="shared" si="1"/>
        <v>3827910.6</v>
      </c>
      <c r="I11" s="25"/>
      <c r="J11" s="26" t="s">
        <v>98</v>
      </c>
      <c r="K11" s="24"/>
      <c r="L11" s="24"/>
      <c r="M11" s="24"/>
      <c r="N11" s="24"/>
      <c r="O11" s="24"/>
      <c r="P11" s="24"/>
      <c r="Q11" s="24"/>
      <c r="R11" s="24"/>
    </row>
    <row r="12" spans="1:19" ht="23.25">
      <c r="A12" s="24">
        <f>A81</f>
        <v>13003115.800000001</v>
      </c>
      <c r="B12" s="24">
        <f>B81</f>
        <v>282092.40000000002</v>
      </c>
      <c r="C12" s="24">
        <f>C81</f>
        <v>1634715.7</v>
      </c>
      <c r="D12" s="24">
        <f>D81</f>
        <v>1249835.8999999999</v>
      </c>
      <c r="E12" s="24">
        <f>E81</f>
        <v>147762.70000000001</v>
      </c>
      <c r="F12" s="24">
        <f t="shared" si="3"/>
        <v>16317522.5</v>
      </c>
      <c r="G12" s="24"/>
      <c r="H12" s="24">
        <f t="shared" si="1"/>
        <v>16317522.5</v>
      </c>
      <c r="I12" s="25" t="s">
        <v>71</v>
      </c>
      <c r="J12" s="26" t="s">
        <v>74</v>
      </c>
      <c r="K12" s="24"/>
      <c r="L12" s="24"/>
      <c r="M12" s="24"/>
      <c r="N12" s="24"/>
      <c r="O12" s="24"/>
      <c r="P12" s="24"/>
      <c r="Q12" s="24"/>
      <c r="R12" s="24"/>
    </row>
    <row r="13" spans="1:19" ht="34.5">
      <c r="A13" s="24">
        <f>A83</f>
        <v>2896066.3</v>
      </c>
      <c r="B13" s="24">
        <f>B83</f>
        <v>6095.6</v>
      </c>
      <c r="C13" s="24">
        <f>C83</f>
        <v>-9505.9</v>
      </c>
      <c r="D13" s="24">
        <f>D83</f>
        <v>0</v>
      </c>
      <c r="E13" s="24">
        <f>E83</f>
        <v>0</v>
      </c>
      <c r="F13" s="24">
        <f t="shared" si="3"/>
        <v>2892656</v>
      </c>
      <c r="G13" s="24"/>
      <c r="H13" s="24">
        <f t="shared" si="1"/>
        <v>2892656</v>
      </c>
      <c r="I13" s="25" t="s">
        <v>72</v>
      </c>
      <c r="J13" s="26" t="s">
        <v>75</v>
      </c>
      <c r="K13" s="24"/>
      <c r="L13" s="24"/>
      <c r="M13" s="24"/>
      <c r="N13" s="24"/>
      <c r="O13" s="24"/>
      <c r="P13" s="24"/>
      <c r="Q13" s="24"/>
      <c r="R13" s="24"/>
    </row>
    <row r="14" spans="1:19">
      <c r="A14" s="24"/>
      <c r="B14" s="24"/>
      <c r="C14" s="24"/>
      <c r="D14" s="24"/>
      <c r="E14" s="24"/>
      <c r="F14" s="24"/>
      <c r="G14" s="24">
        <f>SUM(G15:G16)</f>
        <v>25336984.800000001</v>
      </c>
      <c r="H14" s="24">
        <f t="shared" si="1"/>
        <v>25336984.800000001</v>
      </c>
      <c r="I14" s="25" t="s">
        <v>82</v>
      </c>
      <c r="J14" s="26" t="s">
        <v>89</v>
      </c>
      <c r="K14" s="24"/>
      <c r="L14" s="24"/>
      <c r="M14" s="24"/>
      <c r="N14" s="24"/>
      <c r="O14" s="24"/>
      <c r="P14" s="24"/>
      <c r="Q14" s="24"/>
      <c r="R14" s="24"/>
    </row>
    <row r="15" spans="1:19">
      <c r="A15" s="24"/>
      <c r="B15" s="24"/>
      <c r="C15" s="24"/>
      <c r="D15" s="24"/>
      <c r="E15" s="24"/>
      <c r="F15" s="24"/>
      <c r="G15" s="24">
        <v>22268351.699999999</v>
      </c>
      <c r="H15" s="24">
        <f t="shared" si="1"/>
        <v>22268351.699999999</v>
      </c>
      <c r="I15" s="25" t="s">
        <v>83</v>
      </c>
      <c r="J15" s="26" t="s">
        <v>107</v>
      </c>
      <c r="K15" s="24"/>
      <c r="L15" s="24"/>
      <c r="M15" s="24"/>
      <c r="N15" s="24"/>
      <c r="O15" s="24"/>
      <c r="P15" s="24"/>
      <c r="Q15" s="24"/>
      <c r="R15" s="24"/>
    </row>
    <row r="16" spans="1:19">
      <c r="A16" s="24"/>
      <c r="B16" s="24"/>
      <c r="C16" s="24"/>
      <c r="D16" s="24"/>
      <c r="E16" s="24"/>
      <c r="F16" s="24"/>
      <c r="G16" s="24">
        <v>3068633.1</v>
      </c>
      <c r="H16" s="24">
        <f t="shared" si="1"/>
        <v>3068633.1</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19760914.800000001</v>
      </c>
      <c r="R17" s="24">
        <f>P17+Q17</f>
        <v>19760914.800000001</v>
      </c>
    </row>
    <row r="18" spans="1:18">
      <c r="A18" s="24"/>
      <c r="B18" s="24"/>
      <c r="C18" s="24"/>
      <c r="D18" s="24"/>
      <c r="E18" s="24"/>
      <c r="F18" s="24"/>
      <c r="G18" s="24"/>
      <c r="H18" s="24"/>
      <c r="I18" s="25" t="s">
        <v>80</v>
      </c>
      <c r="J18" s="26" t="s">
        <v>105</v>
      </c>
      <c r="K18" s="24"/>
      <c r="L18" s="24"/>
      <c r="M18" s="24"/>
      <c r="N18" s="24"/>
      <c r="O18" s="24"/>
      <c r="P18" s="24"/>
      <c r="Q18" s="24">
        <v>15367934.9</v>
      </c>
      <c r="R18" s="24">
        <f>P18+Q18</f>
        <v>15367934.9</v>
      </c>
    </row>
    <row r="19" spans="1:18">
      <c r="A19" s="24"/>
      <c r="B19" s="24"/>
      <c r="C19" s="24"/>
      <c r="D19" s="24"/>
      <c r="E19" s="24"/>
      <c r="F19" s="24"/>
      <c r="G19" s="24"/>
      <c r="H19" s="24"/>
      <c r="I19" s="25" t="s">
        <v>81</v>
      </c>
      <c r="J19" s="26" t="s">
        <v>106</v>
      </c>
      <c r="K19" s="24"/>
      <c r="L19" s="24"/>
      <c r="M19" s="24"/>
      <c r="N19" s="24"/>
      <c r="O19" s="24"/>
      <c r="P19" s="24"/>
      <c r="Q19" s="24">
        <v>4392979.9000000004</v>
      </c>
      <c r="R19" s="24">
        <f>P19+Q19</f>
        <v>4392979.9000000004</v>
      </c>
    </row>
    <row r="20" spans="1:18">
      <c r="A20" s="24"/>
      <c r="B20" s="24"/>
      <c r="C20" s="24"/>
      <c r="D20" s="24"/>
      <c r="E20" s="24"/>
      <c r="F20" s="24"/>
      <c r="G20" s="24"/>
      <c r="H20" s="24"/>
      <c r="I20" s="25" t="s">
        <v>77</v>
      </c>
      <c r="J20" s="26" t="s">
        <v>86</v>
      </c>
      <c r="K20" s="24"/>
      <c r="L20" s="24"/>
      <c r="M20" s="24"/>
      <c r="N20" s="24"/>
      <c r="O20" s="24"/>
      <c r="P20" s="24">
        <v>5057371</v>
      </c>
      <c r="Q20" s="24"/>
      <c r="R20" s="24">
        <f t="shared" ref="R20:R21" si="4">P20+Q20</f>
        <v>5057371</v>
      </c>
    </row>
    <row r="21" spans="1:18">
      <c r="A21" s="24"/>
      <c r="B21" s="24"/>
      <c r="C21" s="24"/>
      <c r="D21" s="24"/>
      <c r="E21" s="24"/>
      <c r="F21" s="24"/>
      <c r="G21" s="24"/>
      <c r="H21" s="24"/>
      <c r="I21" s="25" t="s">
        <v>78</v>
      </c>
      <c r="J21" s="26" t="s">
        <v>87</v>
      </c>
      <c r="K21" s="24"/>
      <c r="L21" s="24"/>
      <c r="M21" s="24"/>
      <c r="N21" s="24"/>
      <c r="O21" s="24"/>
      <c r="P21" s="24">
        <v>206349.3</v>
      </c>
      <c r="Q21" s="24"/>
      <c r="R21" s="24">
        <f t="shared" si="4"/>
        <v>206349.3</v>
      </c>
    </row>
    <row r="22" spans="1:18">
      <c r="A22" s="24"/>
      <c r="B22" s="24"/>
      <c r="C22" s="24"/>
      <c r="D22" s="24"/>
      <c r="E22" s="24"/>
      <c r="F22" s="24">
        <f>R7+R20-R21+R17-H8-H9-H12-H13-H14</f>
        <v>2045684.3000000156</v>
      </c>
      <c r="G22" s="24"/>
      <c r="H22" s="24">
        <f>F22</f>
        <v>2045684.3000000156</v>
      </c>
      <c r="I22" s="44"/>
      <c r="J22" s="26" t="s">
        <v>90</v>
      </c>
      <c r="K22" s="24"/>
      <c r="L22" s="24"/>
      <c r="M22" s="24"/>
      <c r="N22" s="24"/>
      <c r="O22" s="24"/>
      <c r="P22" s="24"/>
      <c r="Q22" s="24"/>
      <c r="R22" s="24"/>
    </row>
    <row r="23" spans="1:18">
      <c r="A23" s="24"/>
      <c r="B23" s="24"/>
      <c r="C23" s="24"/>
      <c r="D23" s="24"/>
      <c r="E23" s="24"/>
      <c r="F23" s="30">
        <f>R7-H8+R20-R21</f>
        <v>69532626.499999985</v>
      </c>
      <c r="G23" s="30"/>
      <c r="H23" s="30">
        <f>F23</f>
        <v>69532626.499999985</v>
      </c>
      <c r="I23" s="44"/>
      <c r="J23" s="31" t="s">
        <v>129</v>
      </c>
      <c r="K23" s="24"/>
      <c r="L23" s="24"/>
      <c r="M23" s="24"/>
      <c r="N23" s="24"/>
      <c r="O23" s="24"/>
      <c r="P23" s="24"/>
      <c r="Q23" s="24"/>
      <c r="R23" s="24"/>
    </row>
    <row r="24" spans="1:18">
      <c r="A24" s="24"/>
      <c r="B24" s="24"/>
      <c r="C24" s="24"/>
      <c r="D24" s="24"/>
      <c r="E24" s="24"/>
      <c r="F24" s="30">
        <f>F23-H82</f>
        <v>62160385.899999984</v>
      </c>
      <c r="G24" s="30"/>
      <c r="H24" s="30">
        <f>F24</f>
        <v>62160385.899999984</v>
      </c>
      <c r="I24" s="44"/>
      <c r="J24" s="31" t="s">
        <v>130</v>
      </c>
      <c r="K24" s="24"/>
      <c r="L24" s="24"/>
      <c r="M24" s="24"/>
      <c r="N24" s="24"/>
      <c r="O24" s="24"/>
      <c r="P24" s="24"/>
      <c r="Q24" s="24"/>
      <c r="R24" s="24"/>
    </row>
    <row r="25" spans="1:18">
      <c r="A25" s="96" t="s">
        <v>0</v>
      </c>
      <c r="B25" s="85"/>
      <c r="C25" s="85"/>
      <c r="D25" s="85"/>
      <c r="E25" s="85"/>
      <c r="F25" s="85"/>
      <c r="G25" s="85"/>
      <c r="H25" s="85"/>
      <c r="I25" s="85"/>
      <c r="J25" s="85"/>
      <c r="K25" s="85"/>
      <c r="L25" s="85"/>
      <c r="M25" s="85"/>
      <c r="N25" s="85"/>
      <c r="O25" s="85"/>
      <c r="P25" s="85"/>
      <c r="Q25" s="85"/>
      <c r="R25" s="97"/>
    </row>
    <row r="26" spans="1:18">
      <c r="A26" s="86" t="s">
        <v>2</v>
      </c>
      <c r="B26" s="86"/>
      <c r="C26" s="86"/>
      <c r="D26" s="86"/>
      <c r="E26" s="86"/>
      <c r="F26" s="86"/>
      <c r="G26" s="86"/>
      <c r="H26" s="86"/>
      <c r="I26" s="86"/>
      <c r="J26" s="90" t="s">
        <v>16</v>
      </c>
      <c r="K26" s="90"/>
      <c r="L26" s="90"/>
      <c r="M26" s="90"/>
      <c r="N26" s="90"/>
      <c r="O26" s="90"/>
      <c r="P26" s="90"/>
      <c r="Q26" s="90"/>
      <c r="R26" s="90"/>
    </row>
    <row r="27" spans="1:18">
      <c r="I27" s="28" t="s">
        <v>28</v>
      </c>
      <c r="J27" s="32" t="s">
        <v>1</v>
      </c>
      <c r="K27" s="24">
        <v>84811713.099999994</v>
      </c>
      <c r="L27" s="24">
        <v>3723067.6</v>
      </c>
      <c r="M27" s="24">
        <v>6322871.2999999998</v>
      </c>
      <c r="N27" s="24">
        <v>16428063</v>
      </c>
      <c r="O27" s="24">
        <v>388388</v>
      </c>
      <c r="P27" s="24">
        <f>SUM(K27:O27)</f>
        <v>111674102.99999999</v>
      </c>
      <c r="R27" s="24">
        <f>P27+Q27</f>
        <v>111674102.99999999</v>
      </c>
    </row>
    <row r="28" spans="1:18">
      <c r="A28" s="24">
        <v>35640950</v>
      </c>
      <c r="B28" s="24">
        <v>1489683.4</v>
      </c>
      <c r="C28" s="24">
        <v>3836984.4</v>
      </c>
      <c r="D28" s="24">
        <v>5936347.5</v>
      </c>
      <c r="E28" s="24">
        <v>88532.9</v>
      </c>
      <c r="F28" s="24">
        <f>SUM(A28:E28)</f>
        <v>46992498.199999996</v>
      </c>
      <c r="G28" s="24"/>
      <c r="H28" s="24">
        <f>F28+G28</f>
        <v>46992498.199999996</v>
      </c>
      <c r="I28" s="28" t="s">
        <v>29</v>
      </c>
      <c r="J28" s="32" t="s">
        <v>3</v>
      </c>
    </row>
    <row r="29" spans="1:18" ht="22.5">
      <c r="A29" s="30">
        <f>K27-A28</f>
        <v>49170763.099999994</v>
      </c>
      <c r="B29" s="30">
        <f>L27-B28</f>
        <v>2233384.2000000002</v>
      </c>
      <c r="C29" s="30">
        <f>M27-C28</f>
        <v>2485886.9</v>
      </c>
      <c r="D29" s="30">
        <f>N27-D28</f>
        <v>10491715.5</v>
      </c>
      <c r="E29" s="30">
        <f>O27-E28</f>
        <v>299855.09999999998</v>
      </c>
      <c r="F29" s="30">
        <f>SUM(A29:E29)</f>
        <v>64681604.799999997</v>
      </c>
      <c r="H29" s="30">
        <f>F29+G29</f>
        <v>64681604.799999997</v>
      </c>
      <c r="I29" s="33" t="s">
        <v>20</v>
      </c>
      <c r="J29" s="34" t="s">
        <v>4</v>
      </c>
    </row>
    <row r="30" spans="1:18">
      <c r="A30" s="30">
        <f>A29-A82</f>
        <v>43192161.199999996</v>
      </c>
      <c r="B30" s="30">
        <f t="shared" ref="B30:E30" si="5">B29-B82</f>
        <v>2149046.9000000004</v>
      </c>
      <c r="C30" s="30">
        <f t="shared" si="5"/>
        <v>1989902</v>
      </c>
      <c r="D30" s="30">
        <f t="shared" si="5"/>
        <v>9687633</v>
      </c>
      <c r="E30" s="30">
        <f t="shared" si="5"/>
        <v>290621.09999999998</v>
      </c>
      <c r="F30" s="30">
        <f>SUM(A30:E30)</f>
        <v>57309364.199999996</v>
      </c>
      <c r="H30" s="30">
        <f>F30+G30</f>
        <v>57309364.199999996</v>
      </c>
      <c r="I30" s="33" t="s">
        <v>123</v>
      </c>
      <c r="J30" s="34" t="s">
        <v>128</v>
      </c>
    </row>
    <row r="31" spans="1:18">
      <c r="A31" s="96" t="s">
        <v>15</v>
      </c>
      <c r="B31" s="85"/>
      <c r="C31" s="85"/>
      <c r="D31" s="85"/>
      <c r="E31" s="85"/>
      <c r="F31" s="85"/>
      <c r="G31" s="85"/>
      <c r="H31" s="85"/>
      <c r="I31" s="85"/>
      <c r="J31" s="85"/>
      <c r="K31" s="85"/>
      <c r="L31" s="85"/>
      <c r="M31" s="85"/>
      <c r="N31" s="85"/>
      <c r="O31" s="85"/>
      <c r="P31" s="85"/>
      <c r="Q31" s="85"/>
      <c r="R31" s="97"/>
    </row>
    <row r="32" spans="1:18">
      <c r="A32" s="86" t="s">
        <v>2</v>
      </c>
      <c r="B32" s="86"/>
      <c r="C32" s="86"/>
      <c r="D32" s="86"/>
      <c r="E32" s="86"/>
      <c r="F32" s="86"/>
      <c r="G32" s="86"/>
      <c r="H32" s="86"/>
      <c r="I32" s="86"/>
      <c r="J32" s="90" t="s">
        <v>16</v>
      </c>
      <c r="K32" s="90"/>
      <c r="L32" s="90"/>
      <c r="M32" s="90"/>
      <c r="N32" s="90"/>
      <c r="O32" s="90"/>
      <c r="P32" s="90"/>
      <c r="Q32" s="90"/>
      <c r="R32" s="90"/>
    </row>
    <row r="33" spans="1:20" ht="25.5" customHeight="1">
      <c r="I33" s="28" t="s">
        <v>20</v>
      </c>
      <c r="J33" s="29" t="s">
        <v>4</v>
      </c>
      <c r="K33" s="24">
        <f>A29</f>
        <v>49170763.099999994</v>
      </c>
      <c r="L33" s="24">
        <f t="shared" ref="L33:O33" si="6">B29</f>
        <v>2233384.2000000002</v>
      </c>
      <c r="M33" s="24">
        <f t="shared" si="6"/>
        <v>2485886.9</v>
      </c>
      <c r="N33" s="24">
        <f t="shared" si="6"/>
        <v>10491715.5</v>
      </c>
      <c r="O33" s="24">
        <f t="shared" si="6"/>
        <v>299855.09999999998</v>
      </c>
      <c r="P33" s="24">
        <f>SUM(K33:O33)</f>
        <v>64681604.799999997</v>
      </c>
      <c r="R33" s="24">
        <f>P33+Q33</f>
        <v>64681604.799999997</v>
      </c>
    </row>
    <row r="34" spans="1:20" ht="23.25">
      <c r="A34" s="24">
        <f>A35+A36</f>
        <v>16867820.5</v>
      </c>
      <c r="B34" s="24">
        <f t="shared" ref="B34:E34" si="7">B35+B36</f>
        <v>824398.7</v>
      </c>
      <c r="C34" s="24">
        <f t="shared" si="7"/>
        <v>1986664</v>
      </c>
      <c r="D34" s="24">
        <f t="shared" si="7"/>
        <v>1285188.3999999999</v>
      </c>
      <c r="E34" s="24">
        <f t="shared" si="7"/>
        <v>235061.6</v>
      </c>
      <c r="F34" s="24">
        <f>SUM(A34:E34)</f>
        <v>21199133.199999999</v>
      </c>
      <c r="G34" s="24"/>
      <c r="H34" s="24">
        <f>F34+G34</f>
        <v>21199133.199999999</v>
      </c>
      <c r="I34" s="28" t="s">
        <v>21</v>
      </c>
      <c r="J34" s="29" t="s">
        <v>17</v>
      </c>
      <c r="K34" s="24"/>
      <c r="L34" s="24"/>
      <c r="M34" s="24"/>
      <c r="N34" s="24"/>
      <c r="O34" s="24"/>
      <c r="P34" s="24"/>
    </row>
    <row r="35" spans="1:20">
      <c r="A35" s="24">
        <v>15886032.5</v>
      </c>
      <c r="B35" s="24">
        <v>757694</v>
      </c>
      <c r="C35" s="24">
        <v>1794655.9</v>
      </c>
      <c r="D35" s="24">
        <v>1285188.3999999999</v>
      </c>
      <c r="E35" s="24">
        <v>227855.6</v>
      </c>
      <c r="F35" s="24">
        <f t="shared" ref="F35:F39" si="8">SUM(A35:E35)</f>
        <v>19951426.399999999</v>
      </c>
      <c r="H35" s="24">
        <f t="shared" ref="H35:H38" si="9">F35+G35</f>
        <v>19951426.399999999</v>
      </c>
      <c r="I35" s="28" t="s">
        <v>22</v>
      </c>
      <c r="J35" s="29" t="s">
        <v>99</v>
      </c>
    </row>
    <row r="36" spans="1:20" ht="23.25">
      <c r="A36" s="24">
        <f>A37+A38</f>
        <v>981788</v>
      </c>
      <c r="B36" s="24">
        <f t="shared" ref="B36:E36" si="10">B37+B38</f>
        <v>66704.7</v>
      </c>
      <c r="C36" s="24">
        <f t="shared" si="10"/>
        <v>192008.1</v>
      </c>
      <c r="D36" s="24">
        <f t="shared" si="10"/>
        <v>0</v>
      </c>
      <c r="E36" s="24">
        <f t="shared" si="10"/>
        <v>7206</v>
      </c>
      <c r="F36" s="24">
        <f t="shared" si="8"/>
        <v>1247706.8</v>
      </c>
      <c r="H36" s="24">
        <f t="shared" si="9"/>
        <v>1247706.8</v>
      </c>
      <c r="I36" s="28" t="s">
        <v>23</v>
      </c>
      <c r="J36" s="29" t="s">
        <v>100</v>
      </c>
      <c r="K36" s="24"/>
      <c r="L36" s="24"/>
      <c r="M36" s="24"/>
      <c r="N36" s="24"/>
      <c r="O36" s="24"/>
      <c r="P36" s="24"/>
    </row>
    <row r="37" spans="1:20">
      <c r="A37" s="24">
        <v>850228.4</v>
      </c>
      <c r="B37" s="24">
        <v>60968.1</v>
      </c>
      <c r="C37" s="24">
        <v>190664</v>
      </c>
      <c r="D37" s="24">
        <v>0</v>
      </c>
      <c r="E37" s="24">
        <v>6651.1</v>
      </c>
      <c r="F37" s="24">
        <f t="shared" si="8"/>
        <v>1108511.6000000001</v>
      </c>
      <c r="H37" s="24">
        <f t="shared" si="9"/>
        <v>1108511.6000000001</v>
      </c>
      <c r="I37" s="28" t="s">
        <v>24</v>
      </c>
      <c r="J37" s="29" t="s">
        <v>101</v>
      </c>
      <c r="S37" s="3"/>
    </row>
    <row r="38" spans="1:20" ht="23.25">
      <c r="A38" s="24">
        <v>131559.6</v>
      </c>
      <c r="B38" s="24">
        <v>5736.6</v>
      </c>
      <c r="C38" s="24">
        <v>1344.1</v>
      </c>
      <c r="D38" s="24">
        <v>0</v>
      </c>
      <c r="E38" s="24">
        <v>554.9</v>
      </c>
      <c r="F38" s="24">
        <f t="shared" si="8"/>
        <v>139195.20000000001</v>
      </c>
      <c r="H38" s="24">
        <f t="shared" si="9"/>
        <v>139195.20000000001</v>
      </c>
      <c r="I38" s="28" t="s">
        <v>25</v>
      </c>
      <c r="J38" s="29" t="s">
        <v>102</v>
      </c>
    </row>
    <row r="39" spans="1:20">
      <c r="A39" s="24">
        <v>644363</v>
      </c>
      <c r="B39" s="24">
        <v>20651.099999999999</v>
      </c>
      <c r="C39" s="24">
        <v>3238</v>
      </c>
      <c r="D39" s="24">
        <v>51287.6</v>
      </c>
      <c r="E39" s="24">
        <v>1641.4</v>
      </c>
      <c r="F39" s="24">
        <f t="shared" si="8"/>
        <v>721181.1</v>
      </c>
      <c r="G39" s="24"/>
      <c r="H39" s="24">
        <f>F39+G39</f>
        <v>721181.1</v>
      </c>
      <c r="I39" s="28" t="s">
        <v>26</v>
      </c>
      <c r="J39" s="29" t="s">
        <v>18</v>
      </c>
      <c r="S39" s="3"/>
    </row>
    <row r="40" spans="1:20" ht="23.25">
      <c r="A40" s="30">
        <f>K33-A34-A39</f>
        <v>31658579.599999994</v>
      </c>
      <c r="B40" s="30">
        <f>L33-B34-B39</f>
        <v>1388334.4000000001</v>
      </c>
      <c r="C40" s="30">
        <f>M33-C34-C39</f>
        <v>495984.89999999991</v>
      </c>
      <c r="D40" s="30">
        <f>N33-D34-D39</f>
        <v>9155239.5</v>
      </c>
      <c r="E40" s="30">
        <f>O33-E34-E39</f>
        <v>63152.099999999969</v>
      </c>
      <c r="F40" s="30">
        <f>SUM(A40:E40)</f>
        <v>42761290.499999993</v>
      </c>
      <c r="G40" s="24"/>
      <c r="H40" s="30">
        <f>F40+G40</f>
        <v>42761290.499999993</v>
      </c>
      <c r="I40" s="33" t="s">
        <v>27</v>
      </c>
      <c r="J40" s="35" t="s">
        <v>19</v>
      </c>
      <c r="S40" s="3"/>
      <c r="T40" s="3"/>
    </row>
    <row r="41" spans="1:20" ht="23.25">
      <c r="A41" s="30">
        <f>A40-A82</f>
        <v>25679977.699999996</v>
      </c>
      <c r="B41" s="30">
        <f t="shared" ref="B41:E41" si="11">B40-B82</f>
        <v>1303997.1000000001</v>
      </c>
      <c r="C41" s="30">
        <f t="shared" si="11"/>
        <v>0</v>
      </c>
      <c r="D41" s="30">
        <f t="shared" si="11"/>
        <v>8351157</v>
      </c>
      <c r="E41" s="30">
        <f t="shared" si="11"/>
        <v>53918.099999999969</v>
      </c>
      <c r="F41" s="30">
        <f>SUM(A41:E41)</f>
        <v>35389049.899999999</v>
      </c>
      <c r="G41" s="24"/>
      <c r="H41" s="30">
        <f>F41+G41</f>
        <v>35389049.899999999</v>
      </c>
      <c r="I41" s="33" t="s">
        <v>124</v>
      </c>
      <c r="J41" s="35" t="s">
        <v>131</v>
      </c>
      <c r="S41" s="3"/>
      <c r="T41" s="3"/>
    </row>
    <row r="42" spans="1:20">
      <c r="A42" s="96" t="s">
        <v>30</v>
      </c>
      <c r="B42" s="85"/>
      <c r="C42" s="85"/>
      <c r="D42" s="85"/>
      <c r="E42" s="85"/>
      <c r="F42" s="85"/>
      <c r="G42" s="85"/>
      <c r="H42" s="85"/>
      <c r="I42" s="85"/>
      <c r="J42" s="85"/>
      <c r="K42" s="85"/>
      <c r="L42" s="85"/>
      <c r="M42" s="85"/>
      <c r="N42" s="85"/>
      <c r="O42" s="85"/>
      <c r="P42" s="85"/>
      <c r="Q42" s="85"/>
      <c r="R42" s="97"/>
    </row>
    <row r="43" spans="1:20">
      <c r="A43" s="86" t="s">
        <v>2</v>
      </c>
      <c r="B43" s="86"/>
      <c r="C43" s="86"/>
      <c r="D43" s="86"/>
      <c r="E43" s="86"/>
      <c r="F43" s="86"/>
      <c r="G43" s="86"/>
      <c r="H43" s="86"/>
      <c r="I43" s="86"/>
      <c r="J43" s="90" t="s">
        <v>16</v>
      </c>
      <c r="K43" s="90"/>
      <c r="L43" s="90"/>
      <c r="M43" s="90"/>
      <c r="N43" s="90"/>
      <c r="O43" s="90"/>
      <c r="P43" s="90"/>
      <c r="Q43" s="90"/>
      <c r="R43" s="90"/>
    </row>
    <row r="44" spans="1:20" ht="23.25">
      <c r="I44" s="28" t="s">
        <v>27</v>
      </c>
      <c r="J44" s="29" t="s">
        <v>19</v>
      </c>
      <c r="K44" s="24">
        <f>A40</f>
        <v>31658579.599999994</v>
      </c>
      <c r="L44" s="24">
        <f t="shared" ref="L44:O44" si="12">B40</f>
        <v>1388334.4000000001</v>
      </c>
      <c r="M44" s="24">
        <f t="shared" si="12"/>
        <v>495984.89999999991</v>
      </c>
      <c r="N44" s="24">
        <f t="shared" si="12"/>
        <v>9155239.5</v>
      </c>
      <c r="O44" s="24">
        <f t="shared" si="12"/>
        <v>63152.099999999969</v>
      </c>
      <c r="P44" s="24">
        <f>SUM(K44:O44)</f>
        <v>42761290.499999993</v>
      </c>
      <c r="R44" s="24">
        <f>P44+Q44</f>
        <v>42761290.499999993</v>
      </c>
    </row>
    <row r="45" spans="1:20">
      <c r="F45" s="24"/>
      <c r="G45" s="24">
        <v>1485.1</v>
      </c>
      <c r="I45" s="28" t="s">
        <v>21</v>
      </c>
      <c r="J45" s="29" t="s">
        <v>35</v>
      </c>
      <c r="N45" s="24">
        <v>20586620.899999999</v>
      </c>
      <c r="P45" s="24">
        <f>SUM(K45:O45)</f>
        <v>20586620.899999999</v>
      </c>
      <c r="Q45" s="24">
        <v>613997.4</v>
      </c>
      <c r="R45" s="24">
        <f>P45+Q45</f>
        <v>21200618.299999997</v>
      </c>
    </row>
    <row r="46" spans="1:20" ht="25.5" customHeight="1">
      <c r="G46" s="45"/>
      <c r="I46" s="28" t="s">
        <v>31</v>
      </c>
      <c r="J46" s="29" t="s">
        <v>36</v>
      </c>
      <c r="M46" s="24">
        <v>5778552.0999999996</v>
      </c>
      <c r="P46" s="24">
        <f t="shared" ref="P46:P47" si="13">SUM(K46:O46)</f>
        <v>5778552.0999999996</v>
      </c>
      <c r="Q46" s="45"/>
      <c r="R46" s="24">
        <f t="shared" ref="R46:R48" si="14">P46+Q46</f>
        <v>5778552.0999999996</v>
      </c>
    </row>
    <row r="47" spans="1:20" ht="23.25">
      <c r="G47" s="45"/>
      <c r="I47" s="28" t="s">
        <v>32</v>
      </c>
      <c r="J47" s="29" t="s">
        <v>37</v>
      </c>
      <c r="M47" s="24">
        <v>206349.3</v>
      </c>
      <c r="P47" s="24">
        <f t="shared" si="13"/>
        <v>206349.3</v>
      </c>
      <c r="Q47" s="45"/>
      <c r="R47" s="24">
        <f t="shared" si="14"/>
        <v>206349.3</v>
      </c>
    </row>
    <row r="48" spans="1:20">
      <c r="A48" s="24">
        <v>11088045</v>
      </c>
      <c r="B48" s="24">
        <v>2602886.7000000002</v>
      </c>
      <c r="C48" s="24">
        <v>755177.7</v>
      </c>
      <c r="D48" s="24">
        <v>269253.59999999998</v>
      </c>
      <c r="E48" s="24">
        <v>-3.9</v>
      </c>
      <c r="F48" s="24">
        <f>SUM(A48:E48)</f>
        <v>14715359.099999998</v>
      </c>
      <c r="G48" s="24">
        <v>909195.6</v>
      </c>
      <c r="H48" s="24">
        <f>F48+G48</f>
        <v>15624554.699999997</v>
      </c>
      <c r="I48" s="28" t="s">
        <v>33</v>
      </c>
      <c r="J48" s="29" t="s">
        <v>103</v>
      </c>
      <c r="K48" s="24">
        <v>1671411.5</v>
      </c>
      <c r="L48" s="24">
        <v>2487270.1</v>
      </c>
      <c r="M48" s="24">
        <v>1984629.1</v>
      </c>
      <c r="N48" s="24">
        <v>363699.1</v>
      </c>
      <c r="O48" s="24">
        <v>2970.3</v>
      </c>
      <c r="P48" s="24">
        <f>SUM(K48:O48)</f>
        <v>6509980.0999999996</v>
      </c>
      <c r="Q48" s="24">
        <v>9114574.5999999996</v>
      </c>
      <c r="R48" s="24">
        <f t="shared" si="14"/>
        <v>15624554.699999999</v>
      </c>
    </row>
    <row r="49" spans="1:20">
      <c r="A49" s="30">
        <f>K44+K45+K46-K47+K48-A48</f>
        <v>22241946.099999994</v>
      </c>
      <c r="B49" s="30">
        <f>L44+L45+L46-L47+L48-B48</f>
        <v>1272717.7999999998</v>
      </c>
      <c r="C49" s="30">
        <f>M44+M45+M46-M47+M48-C48</f>
        <v>7297639.1000000006</v>
      </c>
      <c r="D49" s="30">
        <f>N44+N45+N46-N47+N48-D48</f>
        <v>29836305.899999999</v>
      </c>
      <c r="E49" s="30">
        <f>O44+O45+O46-O47+O48-E48</f>
        <v>66126.299999999959</v>
      </c>
      <c r="F49" s="30">
        <f>SUM(A49:E49)</f>
        <v>60714735.199999988</v>
      </c>
      <c r="H49" s="30">
        <f>F49+G49</f>
        <v>60714735.199999988</v>
      </c>
      <c r="I49" s="33" t="s">
        <v>34</v>
      </c>
      <c r="J49" s="35" t="s">
        <v>38</v>
      </c>
    </row>
    <row r="50" spans="1:20">
      <c r="A50" s="30">
        <f>A49-A82</f>
        <v>16263344.199999994</v>
      </c>
      <c r="B50" s="30">
        <f t="shared" ref="B50:E50" si="15">B49-B82</f>
        <v>1188380.4999999998</v>
      </c>
      <c r="C50" s="30">
        <f t="shared" si="15"/>
        <v>6801654.2000000002</v>
      </c>
      <c r="D50" s="30">
        <f t="shared" si="15"/>
        <v>29032223.399999999</v>
      </c>
      <c r="E50" s="30">
        <f t="shared" si="15"/>
        <v>56892.299999999959</v>
      </c>
      <c r="F50" s="30">
        <f>SUM(A50:E50)</f>
        <v>53342494.599999987</v>
      </c>
      <c r="H50" s="30">
        <f>F50+G50</f>
        <v>53342494.599999987</v>
      </c>
      <c r="I50" s="33" t="s">
        <v>125</v>
      </c>
      <c r="J50" s="35" t="s">
        <v>132</v>
      </c>
    </row>
    <row r="51" spans="1:20" ht="15" customHeight="1">
      <c r="A51" s="98" t="s">
        <v>39</v>
      </c>
      <c r="B51" s="82"/>
      <c r="C51" s="82"/>
      <c r="D51" s="82"/>
      <c r="E51" s="82"/>
      <c r="F51" s="82"/>
      <c r="G51" s="82"/>
      <c r="H51" s="82"/>
      <c r="I51" s="82"/>
      <c r="J51" s="82"/>
      <c r="K51" s="82"/>
      <c r="L51" s="82"/>
      <c r="M51" s="82"/>
      <c r="N51" s="82"/>
      <c r="O51" s="82"/>
      <c r="P51" s="82"/>
      <c r="Q51" s="82"/>
      <c r="R51" s="99"/>
    </row>
    <row r="52" spans="1:20" ht="14.25" customHeight="1">
      <c r="A52" s="86" t="s">
        <v>2</v>
      </c>
      <c r="B52" s="86"/>
      <c r="C52" s="86"/>
      <c r="D52" s="86"/>
      <c r="E52" s="86"/>
      <c r="F52" s="86"/>
      <c r="G52" s="86"/>
      <c r="H52" s="86"/>
      <c r="I52" s="86"/>
      <c r="J52" s="90" t="s">
        <v>16</v>
      </c>
      <c r="K52" s="90"/>
      <c r="L52" s="90"/>
      <c r="M52" s="90"/>
      <c r="N52" s="90"/>
      <c r="O52" s="90"/>
      <c r="P52" s="90"/>
      <c r="Q52" s="90"/>
      <c r="R52" s="90"/>
    </row>
    <row r="53" spans="1:20">
      <c r="I53" s="28" t="s">
        <v>34</v>
      </c>
      <c r="J53" s="29" t="s">
        <v>38</v>
      </c>
      <c r="K53" s="24">
        <f>A49</f>
        <v>22241946.099999994</v>
      </c>
      <c r="L53" s="24">
        <f t="shared" ref="L53:O53" si="16">B49</f>
        <v>1272717.7999999998</v>
      </c>
      <c r="M53" s="24">
        <f t="shared" si="16"/>
        <v>7297639.1000000006</v>
      </c>
      <c r="N53" s="24">
        <f t="shared" si="16"/>
        <v>29836305.899999999</v>
      </c>
      <c r="O53" s="24">
        <f t="shared" si="16"/>
        <v>66126.299999999959</v>
      </c>
      <c r="P53" s="24">
        <f>SUM(K53:O53)</f>
        <v>60714735.199999988</v>
      </c>
      <c r="R53" s="24">
        <f>P53+Q53</f>
        <v>60714735.199999988</v>
      </c>
    </row>
    <row r="54" spans="1:20">
      <c r="A54" s="24">
        <f>A55+A56+A57+A58</f>
        <v>3648229.4</v>
      </c>
      <c r="B54" s="24">
        <f t="shared" ref="B54:E54" si="17">B55+B56+B57+B58</f>
        <v>459606.69999999995</v>
      </c>
      <c r="C54" s="24">
        <f t="shared" si="17"/>
        <v>9556151.6000000015</v>
      </c>
      <c r="D54" s="24">
        <f t="shared" si="17"/>
        <v>3420131.8</v>
      </c>
      <c r="E54" s="24">
        <f t="shared" si="17"/>
        <v>273.2</v>
      </c>
      <c r="F54" s="24">
        <f>SUM(A54:E54)</f>
        <v>17084392.699999999</v>
      </c>
      <c r="G54" s="24">
        <v>1160225.7</v>
      </c>
      <c r="H54" s="24">
        <f>F54+G54</f>
        <v>18244618.399999999</v>
      </c>
      <c r="I54" s="28"/>
      <c r="J54" s="29" t="s">
        <v>48</v>
      </c>
      <c r="K54" s="24">
        <f>K55+K56+K57+K58</f>
        <v>315197.59999999998</v>
      </c>
      <c r="L54" s="24">
        <f t="shared" ref="L54:O54" si="18">L55+L56+L57+L58</f>
        <v>1317097.5</v>
      </c>
      <c r="M54" s="24">
        <f t="shared" si="18"/>
        <v>10587217.6</v>
      </c>
      <c r="N54" s="24">
        <f t="shared" si="18"/>
        <v>5264109.0999999996</v>
      </c>
      <c r="O54" s="24">
        <f t="shared" si="18"/>
        <v>554.9</v>
      </c>
      <c r="P54" s="24">
        <f t="shared" ref="P54:P62" si="19">SUM(K54:O54)</f>
        <v>17484176.699999996</v>
      </c>
      <c r="Q54" s="24">
        <v>760441.7</v>
      </c>
      <c r="R54" s="24">
        <f t="shared" ref="R54:R62" si="20">P54+Q54</f>
        <v>18244618.399999995</v>
      </c>
      <c r="S54" s="3"/>
    </row>
    <row r="55" spans="1:20" ht="23.25">
      <c r="A55" s="24">
        <v>3402536.4</v>
      </c>
      <c r="B55" s="24">
        <v>189461.7</v>
      </c>
      <c r="C55" s="24"/>
      <c r="D55" s="24">
        <v>615513</v>
      </c>
      <c r="E55" s="24"/>
      <c r="F55" s="24">
        <f t="shared" ref="F55:F57" si="21">SUM(A55:E55)</f>
        <v>4207511.0999999996</v>
      </c>
      <c r="H55" s="24">
        <f t="shared" ref="H55:H57" si="22">F55+G55</f>
        <v>4207511.0999999996</v>
      </c>
      <c r="I55" s="28" t="s">
        <v>40</v>
      </c>
      <c r="J55" s="29" t="s">
        <v>49</v>
      </c>
      <c r="M55" s="24">
        <v>4204329.3</v>
      </c>
      <c r="P55" s="24">
        <f t="shared" si="19"/>
        <v>4204329.3</v>
      </c>
      <c r="R55" s="24">
        <f t="shared" si="20"/>
        <v>4204329.3</v>
      </c>
      <c r="S55" s="3"/>
      <c r="T55" s="3"/>
    </row>
    <row r="56" spans="1:20" ht="23.25">
      <c r="A56" s="24"/>
      <c r="B56" s="24"/>
      <c r="C56" s="24"/>
      <c r="D56" s="24">
        <v>2195563.9</v>
      </c>
      <c r="E56" s="24"/>
      <c r="F56" s="24">
        <f t="shared" si="21"/>
        <v>2195563.9</v>
      </c>
      <c r="H56" s="24">
        <f t="shared" si="22"/>
        <v>2195563.9</v>
      </c>
      <c r="I56" s="28" t="s">
        <v>41</v>
      </c>
      <c r="J56" s="29" t="s">
        <v>50</v>
      </c>
      <c r="K56" s="24">
        <v>131559.6</v>
      </c>
      <c r="L56" s="24">
        <v>997007.2</v>
      </c>
      <c r="M56" s="24">
        <v>1066442.2</v>
      </c>
      <c r="N56" s="24"/>
      <c r="O56" s="24">
        <v>554.9</v>
      </c>
      <c r="P56" s="24">
        <f t="shared" si="19"/>
        <v>2195563.9</v>
      </c>
      <c r="R56" s="24">
        <f t="shared" si="20"/>
        <v>2195563.9</v>
      </c>
      <c r="T56" s="3"/>
    </row>
    <row r="57" spans="1:20" ht="34.5">
      <c r="A57" s="24"/>
      <c r="B57" s="24">
        <v>153269.4</v>
      </c>
      <c r="C57" s="24">
        <v>4790430.2</v>
      </c>
      <c r="D57" s="24"/>
      <c r="E57" s="24"/>
      <c r="F57" s="24">
        <f t="shared" si="21"/>
        <v>4943699.6000000006</v>
      </c>
      <c r="H57" s="24">
        <f t="shared" si="22"/>
        <v>4943699.6000000006</v>
      </c>
      <c r="I57" s="28" t="s">
        <v>42</v>
      </c>
      <c r="J57" s="29" t="s">
        <v>51</v>
      </c>
      <c r="N57" s="24">
        <v>4943699.5999999996</v>
      </c>
      <c r="P57" s="24">
        <f t="shared" si="19"/>
        <v>4943699.5999999996</v>
      </c>
      <c r="R57" s="24">
        <f t="shared" si="20"/>
        <v>4943699.5999999996</v>
      </c>
    </row>
    <row r="58" spans="1:20">
      <c r="A58" s="24">
        <f>A59+A60+A61+A62</f>
        <v>245693</v>
      </c>
      <c r="B58" s="24">
        <f t="shared" ref="B58:E58" si="23">B59+B60+B61+B62</f>
        <v>116875.6</v>
      </c>
      <c r="C58" s="24">
        <f t="shared" si="23"/>
        <v>4765721.4000000004</v>
      </c>
      <c r="D58" s="24">
        <f t="shared" si="23"/>
        <v>609054.89999999991</v>
      </c>
      <c r="E58" s="24">
        <f t="shared" si="23"/>
        <v>273.2</v>
      </c>
      <c r="F58" s="24">
        <f>SUM(A58:E58)</f>
        <v>5737618.1000000006</v>
      </c>
      <c r="G58" s="24"/>
      <c r="H58" s="24">
        <f>F58+G58</f>
        <v>5737618.1000000006</v>
      </c>
      <c r="I58" s="28" t="s">
        <v>43</v>
      </c>
      <c r="J58" s="36" t="s">
        <v>52</v>
      </c>
      <c r="K58" s="24">
        <f>K59+K60+K61+K62</f>
        <v>183638</v>
      </c>
      <c r="L58" s="24">
        <f t="shared" ref="L58:O58" si="24">L59+L60+L61+L62</f>
        <v>320090.3</v>
      </c>
      <c r="M58" s="24">
        <f t="shared" si="24"/>
        <v>5316446.0999999996</v>
      </c>
      <c r="N58" s="24">
        <f t="shared" si="24"/>
        <v>320409.5</v>
      </c>
      <c r="O58" s="24">
        <f t="shared" si="24"/>
        <v>0</v>
      </c>
      <c r="P58" s="24">
        <f t="shared" si="19"/>
        <v>6140583.8999999994</v>
      </c>
      <c r="R58" s="24">
        <f t="shared" si="20"/>
        <v>6140583.8999999994</v>
      </c>
    </row>
    <row r="59" spans="1:20" ht="34.5">
      <c r="A59" s="24">
        <v>76619.5</v>
      </c>
      <c r="B59" s="24">
        <v>4264.3</v>
      </c>
      <c r="C59" s="24"/>
      <c r="D59" s="24">
        <v>194055.8</v>
      </c>
      <c r="E59" s="24"/>
      <c r="F59" s="24">
        <f t="shared" ref="F59:F62" si="25">SUM(A59:E59)</f>
        <v>274939.59999999998</v>
      </c>
      <c r="H59" s="24">
        <f t="shared" ref="H59:H62" si="26">F59+G59</f>
        <v>274939.59999999998</v>
      </c>
      <c r="I59" s="28" t="s">
        <v>44</v>
      </c>
      <c r="J59" s="29" t="s">
        <v>53</v>
      </c>
      <c r="L59" s="24">
        <v>274939.59999999998</v>
      </c>
      <c r="P59" s="24">
        <f t="shared" si="19"/>
        <v>274939.59999999998</v>
      </c>
      <c r="R59" s="24">
        <f t="shared" si="20"/>
        <v>274939.59999999998</v>
      </c>
    </row>
    <row r="60" spans="1:20" ht="23.25">
      <c r="A60" s="24"/>
      <c r="B60" s="24">
        <v>110567.8</v>
      </c>
      <c r="C60" s="24"/>
      <c r="D60" s="24"/>
      <c r="E60" s="24"/>
      <c r="F60" s="24">
        <f t="shared" si="25"/>
        <v>110567.8</v>
      </c>
      <c r="H60" s="24">
        <f t="shared" si="26"/>
        <v>110567.8</v>
      </c>
      <c r="I60" s="28" t="s">
        <v>45</v>
      </c>
      <c r="J60" s="29" t="s">
        <v>54</v>
      </c>
      <c r="K60" s="24">
        <v>12368.4</v>
      </c>
      <c r="L60" s="24">
        <v>45150.7</v>
      </c>
      <c r="M60" s="24"/>
      <c r="N60" s="24">
        <v>74481.399999999994</v>
      </c>
      <c r="O60" s="24"/>
      <c r="P60" s="24">
        <f t="shared" si="19"/>
        <v>132000.5</v>
      </c>
      <c r="R60" s="24">
        <f t="shared" si="20"/>
        <v>132000.5</v>
      </c>
    </row>
    <row r="61" spans="1:20" ht="34.5">
      <c r="A61" s="24"/>
      <c r="B61" s="24"/>
      <c r="C61" s="24">
        <v>4154303.9</v>
      </c>
      <c r="F61" s="24">
        <f t="shared" si="25"/>
        <v>4154303.9</v>
      </c>
      <c r="H61" s="24">
        <f t="shared" si="26"/>
        <v>4154303.9</v>
      </c>
      <c r="I61" s="28" t="s">
        <v>112</v>
      </c>
      <c r="J61" s="29" t="s">
        <v>113</v>
      </c>
      <c r="M61" s="24">
        <v>4154303.9</v>
      </c>
      <c r="P61" s="24"/>
      <c r="R61" s="24"/>
    </row>
    <row r="62" spans="1:20">
      <c r="A62" s="24">
        <v>169073.5</v>
      </c>
      <c r="B62" s="24">
        <v>2043.5</v>
      </c>
      <c r="C62" s="24">
        <v>611417.5</v>
      </c>
      <c r="D62" s="24">
        <v>414999.1</v>
      </c>
      <c r="E62" s="24">
        <v>273.2</v>
      </c>
      <c r="F62" s="24">
        <f t="shared" si="25"/>
        <v>1197806.8</v>
      </c>
      <c r="H62" s="24">
        <f t="shared" si="26"/>
        <v>1197806.8</v>
      </c>
      <c r="I62" s="28" t="s">
        <v>46</v>
      </c>
      <c r="J62" s="36" t="s">
        <v>55</v>
      </c>
      <c r="K62" s="24">
        <v>171269.6</v>
      </c>
      <c r="L62" s="24"/>
      <c r="M62" s="24">
        <v>1162142.2</v>
      </c>
      <c r="N62" s="24">
        <v>245928.1</v>
      </c>
      <c r="O62" s="24"/>
      <c r="P62" s="24">
        <f t="shared" si="19"/>
        <v>1579339.9000000001</v>
      </c>
      <c r="R62" s="24">
        <f t="shared" si="20"/>
        <v>1579339.9000000001</v>
      </c>
    </row>
    <row r="63" spans="1:20">
      <c r="A63" s="30">
        <f>K53+K54-A54</f>
        <v>18908914.299999997</v>
      </c>
      <c r="B63" s="30">
        <f>L53+L54-B54</f>
        <v>2130208.5999999996</v>
      </c>
      <c r="C63" s="30">
        <f>M53+M54-C54</f>
        <v>8328705.0999999978</v>
      </c>
      <c r="D63" s="30">
        <f>N53+N54-D54</f>
        <v>31680283.199999999</v>
      </c>
      <c r="E63" s="30">
        <f>O53+O54-E54</f>
        <v>66407.999999999956</v>
      </c>
      <c r="F63" s="30">
        <f>SUM(A63:E63)</f>
        <v>61114519.199999996</v>
      </c>
      <c r="G63" s="24"/>
      <c r="H63" s="30">
        <f>F63+G63</f>
        <v>61114519.199999996</v>
      </c>
      <c r="I63" s="33" t="s">
        <v>47</v>
      </c>
      <c r="J63" s="35" t="s">
        <v>56</v>
      </c>
    </row>
    <row r="64" spans="1:20">
      <c r="A64" s="30">
        <f>A63-A82</f>
        <v>12930312.399999997</v>
      </c>
      <c r="B64" s="30">
        <f t="shared" ref="B64:E64" si="27">B63-B82</f>
        <v>2045871.2999999996</v>
      </c>
      <c r="C64" s="30">
        <f t="shared" si="27"/>
        <v>7832720.1999999974</v>
      </c>
      <c r="D64" s="30">
        <f t="shared" si="27"/>
        <v>30876200.699999999</v>
      </c>
      <c r="E64" s="30">
        <f t="shared" si="27"/>
        <v>57173.999999999956</v>
      </c>
      <c r="F64" s="30">
        <f>SUM(A64:E64)</f>
        <v>53742278.599999994</v>
      </c>
      <c r="G64" s="24"/>
      <c r="H64" s="30">
        <f>F64+G64</f>
        <v>53742278.599999994</v>
      </c>
      <c r="I64" s="33" t="s">
        <v>126</v>
      </c>
      <c r="J64" s="35" t="s">
        <v>133</v>
      </c>
    </row>
    <row r="65" spans="1:19" ht="15" customHeight="1">
      <c r="A65" s="98" t="s">
        <v>57</v>
      </c>
      <c r="B65" s="82"/>
      <c r="C65" s="82"/>
      <c r="D65" s="82"/>
      <c r="E65" s="82"/>
      <c r="F65" s="82"/>
      <c r="G65" s="82"/>
      <c r="H65" s="82"/>
      <c r="I65" s="82"/>
      <c r="J65" s="82"/>
      <c r="K65" s="82"/>
      <c r="L65" s="82"/>
      <c r="M65" s="82"/>
      <c r="N65" s="82"/>
      <c r="O65" s="82"/>
      <c r="P65" s="82"/>
      <c r="Q65" s="82"/>
      <c r="R65" s="99"/>
      <c r="S65" s="3"/>
    </row>
    <row r="66" spans="1:19">
      <c r="A66" s="86" t="s">
        <v>2</v>
      </c>
      <c r="B66" s="86"/>
      <c r="C66" s="86"/>
      <c r="D66" s="86"/>
      <c r="E66" s="86"/>
      <c r="F66" s="86"/>
      <c r="G66" s="86"/>
      <c r="H66" s="86"/>
      <c r="I66" s="86"/>
      <c r="J66" s="90" t="s">
        <v>16</v>
      </c>
      <c r="K66" s="90"/>
      <c r="L66" s="90"/>
      <c r="M66" s="90"/>
      <c r="N66" s="90"/>
      <c r="O66" s="90"/>
      <c r="P66" s="90"/>
      <c r="Q66" s="90"/>
      <c r="R66" s="90"/>
    </row>
    <row r="67" spans="1:19" ht="15" customHeight="1">
      <c r="I67" s="28" t="s">
        <v>34</v>
      </c>
      <c r="J67" s="29" t="s">
        <v>56</v>
      </c>
      <c r="K67" s="24">
        <f>A63</f>
        <v>18908914.299999997</v>
      </c>
      <c r="L67" s="24">
        <f t="shared" ref="L67:O67" si="28">B63</f>
        <v>2130208.5999999996</v>
      </c>
      <c r="M67" s="24">
        <f t="shared" si="28"/>
        <v>8328705.0999999978</v>
      </c>
      <c r="N67" s="24">
        <f t="shared" si="28"/>
        <v>31680283.199999999</v>
      </c>
      <c r="O67" s="24">
        <f t="shared" si="28"/>
        <v>66407.999999999956</v>
      </c>
      <c r="P67" s="24">
        <f>SUM(K67:O67)</f>
        <v>61114519.199999996</v>
      </c>
      <c r="R67" s="24">
        <f>P67+Q67</f>
        <v>61114519.199999996</v>
      </c>
    </row>
    <row r="68" spans="1:19" ht="24.75" customHeight="1">
      <c r="C68" s="24">
        <v>2521921.2000000002</v>
      </c>
      <c r="D68" s="24"/>
      <c r="E68" s="24">
        <v>780156.1</v>
      </c>
      <c r="F68" s="24">
        <f>SUM(A68:E68)</f>
        <v>3302077.3000000003</v>
      </c>
      <c r="G68" s="24"/>
      <c r="H68" s="24">
        <f>F68+G68</f>
        <v>3302077.3000000003</v>
      </c>
      <c r="I68" s="28" t="s">
        <v>58</v>
      </c>
      <c r="J68" s="29" t="s">
        <v>60</v>
      </c>
      <c r="N68" s="24">
        <v>3302077.3</v>
      </c>
      <c r="P68" s="24">
        <f>SUM(K68:O68)</f>
        <v>3302077.3</v>
      </c>
      <c r="R68" s="24">
        <f>P68+Q68</f>
        <v>3302077.3</v>
      </c>
    </row>
    <row r="69" spans="1:19" ht="23.25">
      <c r="A69" s="30">
        <f>K67+K68-A68</f>
        <v>18908914.299999997</v>
      </c>
      <c r="B69" s="30">
        <f>L67+L68-B68</f>
        <v>2130208.5999999996</v>
      </c>
      <c r="C69" s="30">
        <f>M67+M68-C68</f>
        <v>5806783.8999999976</v>
      </c>
      <c r="D69" s="30">
        <f>N67+N68-D68</f>
        <v>34982360.5</v>
      </c>
      <c r="E69" s="30">
        <f>O67+O68-E68</f>
        <v>-713748.1</v>
      </c>
      <c r="F69" s="30">
        <f>SUM(A69:E69)</f>
        <v>61114519.199999996</v>
      </c>
      <c r="G69" s="24"/>
      <c r="H69" s="24">
        <f>F69+G69</f>
        <v>61114519.199999996</v>
      </c>
      <c r="I69" s="33" t="s">
        <v>59</v>
      </c>
      <c r="J69" s="35" t="s">
        <v>61</v>
      </c>
    </row>
    <row r="70" spans="1:19" ht="15" customHeight="1">
      <c r="A70" s="98" t="s">
        <v>62</v>
      </c>
      <c r="B70" s="82"/>
      <c r="C70" s="82"/>
      <c r="D70" s="82"/>
      <c r="E70" s="82"/>
      <c r="F70" s="82"/>
      <c r="G70" s="82"/>
      <c r="H70" s="82"/>
      <c r="I70" s="82"/>
      <c r="J70" s="82"/>
      <c r="K70" s="82"/>
      <c r="L70" s="82"/>
      <c r="M70" s="82"/>
      <c r="N70" s="82"/>
      <c r="O70" s="82"/>
      <c r="P70" s="82"/>
      <c r="Q70" s="82"/>
      <c r="R70" s="99"/>
    </row>
    <row r="71" spans="1:19" ht="15" customHeight="1">
      <c r="A71" s="86" t="s">
        <v>2</v>
      </c>
      <c r="B71" s="86"/>
      <c r="C71" s="86"/>
      <c r="D71" s="86"/>
      <c r="E71" s="86"/>
      <c r="F71" s="86"/>
      <c r="G71" s="86"/>
      <c r="H71" s="86"/>
      <c r="I71" s="86"/>
      <c r="J71" s="90" t="s">
        <v>16</v>
      </c>
      <c r="K71" s="90"/>
      <c r="L71" s="90"/>
      <c r="M71" s="90"/>
      <c r="N71" s="90"/>
      <c r="O71" s="90"/>
      <c r="P71" s="90"/>
      <c r="Q71" s="90"/>
      <c r="R71" s="90"/>
    </row>
    <row r="72" spans="1:19">
      <c r="I72" s="28" t="s">
        <v>47</v>
      </c>
      <c r="J72" s="29" t="s">
        <v>56</v>
      </c>
      <c r="K72" s="24">
        <f>A63</f>
        <v>18908914.299999997</v>
      </c>
      <c r="L72" s="24">
        <f t="shared" ref="L72:O72" si="29">B63</f>
        <v>2130208.5999999996</v>
      </c>
      <c r="M72" s="24">
        <f t="shared" si="29"/>
        <v>8328705.0999999978</v>
      </c>
      <c r="N72" s="24">
        <f t="shared" si="29"/>
        <v>31680283.199999999</v>
      </c>
      <c r="O72" s="24">
        <f t="shared" si="29"/>
        <v>66407.999999999956</v>
      </c>
      <c r="P72" s="24">
        <f>SUM(K72:O72)</f>
        <v>61114519.199999996</v>
      </c>
      <c r="R72" s="24">
        <f>P72+Q72</f>
        <v>61114519.199999996</v>
      </c>
    </row>
    <row r="73" spans="1:19" ht="45.75">
      <c r="B73" s="24">
        <v>1421410.1</v>
      </c>
      <c r="F73" s="24">
        <f>SUM(A73:E73)</f>
        <v>1421410.1</v>
      </c>
      <c r="G73" s="24"/>
      <c r="H73" s="24">
        <f>F73+G73</f>
        <v>1421410.1</v>
      </c>
      <c r="I73" s="28" t="s">
        <v>63</v>
      </c>
      <c r="J73" s="29" t="s">
        <v>66</v>
      </c>
      <c r="N73" s="24">
        <v>1421410.1</v>
      </c>
      <c r="P73" s="24">
        <f t="shared" ref="P73" si="30">SUM(K73:O73)</f>
        <v>1421410.1</v>
      </c>
      <c r="R73" s="24">
        <f t="shared" ref="R73" si="31">P73+Q73</f>
        <v>1421410.1</v>
      </c>
    </row>
    <row r="74" spans="1:19" ht="23.25">
      <c r="C74" s="24">
        <v>6349831.7999999998</v>
      </c>
      <c r="D74" s="24">
        <v>35570705.799999997</v>
      </c>
      <c r="E74" s="24">
        <v>780156.1</v>
      </c>
      <c r="F74" s="24">
        <f>SUM(A74:E74)</f>
        <v>42700693.699999996</v>
      </c>
      <c r="G74" s="24"/>
      <c r="H74" s="24">
        <f>F74+G74</f>
        <v>42700693.699999996</v>
      </c>
      <c r="I74" s="28" t="s">
        <v>64</v>
      </c>
      <c r="J74" s="29" t="s">
        <v>67</v>
      </c>
      <c r="P74" s="24"/>
      <c r="R74" s="24"/>
    </row>
    <row r="75" spans="1:19">
      <c r="A75" s="30">
        <f>K72+K73-A73-A74</f>
        <v>18908914.299999997</v>
      </c>
      <c r="B75" s="30">
        <f>L72+L73-B73-B74</f>
        <v>708798.49999999953</v>
      </c>
      <c r="C75" s="30">
        <f>M72+M73-C73-C74</f>
        <v>1978873.299999998</v>
      </c>
      <c r="D75" s="30">
        <f>N72+N73-D73-D74</f>
        <v>-2469012.4999999963</v>
      </c>
      <c r="E75" s="30">
        <f>O72+O73-E73-E74</f>
        <v>-713748.1</v>
      </c>
      <c r="F75" s="30">
        <f>SUM(A75:E75)</f>
        <v>18413825.499999996</v>
      </c>
      <c r="G75" s="24"/>
      <c r="H75" s="30">
        <f>F75+G75</f>
        <v>18413825.499999996</v>
      </c>
      <c r="I75" s="33" t="s">
        <v>65</v>
      </c>
      <c r="J75" s="35" t="s">
        <v>68</v>
      </c>
    </row>
    <row r="76" spans="1:19">
      <c r="A76" s="30">
        <f>A75-A82</f>
        <v>12930312.399999997</v>
      </c>
      <c r="B76" s="30">
        <f t="shared" ref="B76:E76" si="32">B75-B82</f>
        <v>624461.19999999949</v>
      </c>
      <c r="C76" s="30">
        <f t="shared" si="32"/>
        <v>1482888.399999998</v>
      </c>
      <c r="D76" s="30">
        <f t="shared" si="32"/>
        <v>-3273094.9999999963</v>
      </c>
      <c r="E76" s="30">
        <f t="shared" si="32"/>
        <v>-722982.1</v>
      </c>
      <c r="F76" s="30">
        <f>SUM(A76:E76)</f>
        <v>11041584.899999999</v>
      </c>
      <c r="G76" s="24"/>
      <c r="H76" s="30">
        <f>F76+G76</f>
        <v>11041584.899999999</v>
      </c>
      <c r="I76" s="33" t="s">
        <v>127</v>
      </c>
      <c r="J76" s="35" t="s">
        <v>134</v>
      </c>
    </row>
    <row r="77" spans="1:19" ht="15" customHeight="1">
      <c r="A77" s="98" t="s">
        <v>94</v>
      </c>
      <c r="B77" s="82"/>
      <c r="C77" s="82"/>
      <c r="D77" s="82"/>
      <c r="E77" s="82"/>
      <c r="F77" s="82"/>
      <c r="G77" s="82"/>
      <c r="H77" s="82"/>
      <c r="I77" s="82"/>
      <c r="J77" s="82"/>
      <c r="K77" s="82"/>
      <c r="L77" s="82"/>
      <c r="M77" s="82"/>
      <c r="N77" s="82"/>
      <c r="O77" s="82"/>
      <c r="P77" s="82"/>
      <c r="Q77" s="82"/>
      <c r="R77" s="99"/>
    </row>
    <row r="78" spans="1:19">
      <c r="A78" s="86" t="s">
        <v>96</v>
      </c>
      <c r="B78" s="86"/>
      <c r="C78" s="86"/>
      <c r="D78" s="86"/>
      <c r="E78" s="86"/>
      <c r="F78" s="86"/>
      <c r="G78" s="86"/>
      <c r="H78" s="86"/>
      <c r="I78" s="86"/>
      <c r="J78" s="90" t="s">
        <v>95</v>
      </c>
      <c r="K78" s="90"/>
      <c r="L78" s="90"/>
      <c r="M78" s="90"/>
      <c r="N78" s="90"/>
      <c r="O78" s="90"/>
      <c r="P78" s="90"/>
      <c r="Q78" s="90"/>
      <c r="R78" s="90"/>
    </row>
    <row r="79" spans="1:19">
      <c r="I79" s="28" t="s">
        <v>65</v>
      </c>
      <c r="J79" s="29" t="s">
        <v>68</v>
      </c>
      <c r="K79" s="24">
        <f>A75</f>
        <v>18908914.299999997</v>
      </c>
      <c r="L79" s="24">
        <f t="shared" ref="L79:O79" si="33">B75</f>
        <v>708798.49999999953</v>
      </c>
      <c r="M79" s="24">
        <f t="shared" si="33"/>
        <v>1978873.299999998</v>
      </c>
      <c r="N79" s="24">
        <f t="shared" si="33"/>
        <v>-2469012.4999999963</v>
      </c>
      <c r="O79" s="24">
        <f t="shared" si="33"/>
        <v>-713748.1</v>
      </c>
      <c r="P79" s="24">
        <f>SUM(K79:O79)</f>
        <v>18413825.499999996</v>
      </c>
      <c r="R79" s="24">
        <f>P79+Q79</f>
        <v>18413825.499999996</v>
      </c>
    </row>
    <row r="80" spans="1:19">
      <c r="A80" s="24">
        <f>A81+A83</f>
        <v>15899182.100000001</v>
      </c>
      <c r="B80" s="24">
        <f t="shared" ref="B80:E80" si="34">B81+B83</f>
        <v>288188</v>
      </c>
      <c r="C80" s="24">
        <f t="shared" si="34"/>
        <v>1625209.8</v>
      </c>
      <c r="D80" s="24">
        <f t="shared" si="34"/>
        <v>1249835.8999999999</v>
      </c>
      <c r="E80" s="24">
        <f t="shared" si="34"/>
        <v>147762.70000000001</v>
      </c>
      <c r="F80" s="24">
        <f>SUM(A80:E80)</f>
        <v>19210178.5</v>
      </c>
      <c r="H80" s="24">
        <f>F80+G80</f>
        <v>19210178.5</v>
      </c>
      <c r="I80" s="28" t="s">
        <v>114</v>
      </c>
      <c r="J80" s="29" t="s">
        <v>115</v>
      </c>
      <c r="K80" s="24"/>
      <c r="L80" s="24"/>
      <c r="M80" s="24"/>
      <c r="N80" s="24"/>
      <c r="O80" s="24"/>
      <c r="P80" s="24"/>
      <c r="R80" s="24"/>
    </row>
    <row r="81" spans="1:19" ht="23.25">
      <c r="A81" s="24">
        <v>13003115.800000001</v>
      </c>
      <c r="B81" s="24">
        <v>282092.40000000002</v>
      </c>
      <c r="C81" s="24">
        <v>1634715.7</v>
      </c>
      <c r="D81" s="24">
        <v>1249835.8999999999</v>
      </c>
      <c r="E81" s="24">
        <v>147762.70000000001</v>
      </c>
      <c r="F81" s="24">
        <f t="shared" ref="F81:F83" si="35">SUM(A81:E81)</f>
        <v>16317522.5</v>
      </c>
      <c r="G81" s="24"/>
      <c r="H81" s="24">
        <f>F81+G81</f>
        <v>16317522.5</v>
      </c>
      <c r="I81" s="28" t="s">
        <v>71</v>
      </c>
      <c r="J81" s="29" t="s">
        <v>74</v>
      </c>
      <c r="K81" s="24"/>
      <c r="L81" s="24"/>
      <c r="M81" s="24"/>
      <c r="N81" s="24"/>
      <c r="O81" s="24"/>
      <c r="P81" s="24"/>
      <c r="R81" s="24"/>
    </row>
    <row r="82" spans="1:19" ht="23.25">
      <c r="A82" s="24">
        <v>5978601.9000000004</v>
      </c>
      <c r="B82" s="24">
        <v>84337.3</v>
      </c>
      <c r="C82" s="24">
        <v>495984.9</v>
      </c>
      <c r="D82" s="24">
        <v>804082.5</v>
      </c>
      <c r="E82" s="24">
        <v>9234</v>
      </c>
      <c r="F82" s="24">
        <f t="shared" si="35"/>
        <v>7372240.6000000006</v>
      </c>
      <c r="G82" s="24"/>
      <c r="H82" s="24">
        <f t="shared" ref="H82:H83" si="36">F82+G82</f>
        <v>7372240.6000000006</v>
      </c>
      <c r="I82" s="28" t="s">
        <v>110</v>
      </c>
      <c r="J82" s="29" t="s">
        <v>111</v>
      </c>
      <c r="K82" s="24"/>
      <c r="L82" s="24"/>
      <c r="M82" s="24"/>
      <c r="N82" s="24"/>
      <c r="O82" s="24"/>
      <c r="P82" s="24"/>
      <c r="R82" s="24"/>
    </row>
    <row r="83" spans="1:19" ht="34.5">
      <c r="A83" s="24">
        <v>2896066.3</v>
      </c>
      <c r="B83" s="24">
        <v>6095.6</v>
      </c>
      <c r="C83" s="24">
        <v>-9505.9</v>
      </c>
      <c r="D83" s="24">
        <v>0</v>
      </c>
      <c r="E83" s="24">
        <v>0</v>
      </c>
      <c r="F83" s="24">
        <f t="shared" si="35"/>
        <v>2892656</v>
      </c>
      <c r="G83" s="24"/>
      <c r="H83" s="24">
        <f t="shared" si="36"/>
        <v>2892656</v>
      </c>
      <c r="I83" s="28" t="s">
        <v>116</v>
      </c>
      <c r="J83" s="29" t="s">
        <v>75</v>
      </c>
      <c r="K83" s="24"/>
      <c r="L83" s="24"/>
      <c r="M83" s="24"/>
      <c r="N83" s="24"/>
      <c r="O83" s="24"/>
      <c r="P83" s="24"/>
      <c r="R83" s="24"/>
    </row>
    <row r="84" spans="1:19" ht="23.25">
      <c r="F84" s="24"/>
      <c r="G84" s="24"/>
      <c r="H84" s="24"/>
      <c r="I84" s="28" t="s">
        <v>69</v>
      </c>
      <c r="J84" s="29" t="s">
        <v>117</v>
      </c>
      <c r="K84" s="24">
        <v>284959.5</v>
      </c>
      <c r="L84" s="24">
        <v>2218.3000000000002</v>
      </c>
      <c r="M84" s="24">
        <v>22547.200000000001</v>
      </c>
      <c r="N84" s="24"/>
      <c r="O84" s="24"/>
      <c r="P84" s="24">
        <f>SUM(K84:O84)</f>
        <v>309725</v>
      </c>
      <c r="Q84" s="24">
        <v>8762.2000000000007</v>
      </c>
      <c r="R84" s="24">
        <f>P84+Q84</f>
        <v>318487.2</v>
      </c>
    </row>
    <row r="85" spans="1:19" ht="23.25">
      <c r="I85" s="28" t="s">
        <v>70</v>
      </c>
      <c r="J85" s="29" t="s">
        <v>118</v>
      </c>
      <c r="K85" s="24">
        <v>22350.3</v>
      </c>
      <c r="L85" s="24"/>
      <c r="M85" s="24">
        <v>210936.1</v>
      </c>
      <c r="N85" s="24"/>
      <c r="O85" s="24"/>
      <c r="P85" s="24">
        <f>SUM(K85:O85)</f>
        <v>233286.39999999999</v>
      </c>
      <c r="Q85" s="24">
        <v>85200.8</v>
      </c>
      <c r="R85" s="24">
        <f>P85+Q85</f>
        <v>318487.2</v>
      </c>
      <c r="S85" s="3"/>
    </row>
    <row r="86" spans="1:19" ht="45.75">
      <c r="I86" s="28"/>
      <c r="J86" s="35" t="s">
        <v>119</v>
      </c>
      <c r="K86" s="24">
        <f>K79+K84-K85</f>
        <v>19171523.499999996</v>
      </c>
      <c r="L86" s="24">
        <f t="shared" ref="L86:O86" si="37">L79+L84-L85</f>
        <v>711016.79999999958</v>
      </c>
      <c r="M86" s="24">
        <f t="shared" si="37"/>
        <v>1790484.3999999978</v>
      </c>
      <c r="N86" s="24">
        <f t="shared" si="37"/>
        <v>-2469012.4999999963</v>
      </c>
      <c r="O86" s="24">
        <f t="shared" si="37"/>
        <v>-713748.1</v>
      </c>
      <c r="P86" s="24">
        <f>SUM(K86:O86)</f>
        <v>18490264.099999998</v>
      </c>
      <c r="R86" s="24">
        <f>P86+Q86</f>
        <v>18490264.099999998</v>
      </c>
    </row>
    <row r="87" spans="1:19" s="2" customFormat="1" ht="23.25">
      <c r="A87" s="37">
        <f>K86-A80</f>
        <v>3272341.3999999948</v>
      </c>
      <c r="B87" s="37">
        <f>L86-B80</f>
        <v>422828.79999999958</v>
      </c>
      <c r="C87" s="37">
        <f>M86-C80</f>
        <v>165274.59999999776</v>
      </c>
      <c r="D87" s="37">
        <f>N86-D80</f>
        <v>-3718848.3999999962</v>
      </c>
      <c r="E87" s="37">
        <f>O86-E80</f>
        <v>-861510.8</v>
      </c>
      <c r="F87" s="37">
        <f>SUM(A87:E87)-F22</f>
        <v>-2765598.7000000197</v>
      </c>
      <c r="G87" s="37">
        <f>Q17-G14+Q45-G45+Q48-G48+Q54-G54+Q84-Q85</f>
        <v>2765598.7</v>
      </c>
      <c r="H87" s="37">
        <f>F87+G87</f>
        <v>-1.9557774066925049E-8</v>
      </c>
      <c r="I87" s="38" t="s">
        <v>73</v>
      </c>
      <c r="J87" s="39" t="s">
        <v>76</v>
      </c>
      <c r="K87" s="46"/>
      <c r="L87" s="46"/>
      <c r="M87" s="46"/>
      <c r="N87" s="46"/>
      <c r="O87" s="46"/>
      <c r="P87" s="46"/>
      <c r="Q87" s="40"/>
      <c r="R87" s="41"/>
    </row>
    <row r="91" spans="1:19">
      <c r="G91" s="2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1" fitToHeight="0" orientation="landscape"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Обложка</vt:lpstr>
      <vt:lpstr>Метод.пояснения</vt:lpstr>
      <vt:lpstr>Динамика агрегатов</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s.kishkeninova</cp:lastModifiedBy>
  <cp:lastPrinted>2025-12-22T04:46:23Z</cp:lastPrinted>
  <dcterms:created xsi:type="dcterms:W3CDTF">2022-07-21T03:48:06Z</dcterms:created>
  <dcterms:modified xsi:type="dcterms:W3CDTF">2025-12-22T06:37:14Z</dcterms:modified>
</cp:coreProperties>
</file>