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"/>
    </mc:Choice>
  </mc:AlternateContent>
  <bookViews>
    <workbookView xWindow="0" yWindow="0" windowWidth="25200" windowHeight="11880"/>
  </bookViews>
  <sheets>
    <sheet name="Обложка" sheetId="12" r:id="rId1"/>
    <sheet name="Усл.обозначения" sheetId="13" r:id="rId2"/>
    <sheet name="Содержание" sheetId="14" r:id="rId3"/>
    <sheet name="Метод.пояснение" sheetId="15" r:id="rId4"/>
    <sheet name="1" sheetId="22" r:id="rId5"/>
    <sheet name="2" sheetId="24" r:id="rId6"/>
    <sheet name="3" sheetId="27" r:id="rId7"/>
  </sheets>
  <definedNames>
    <definedName name="_xlnm._FilterDatabase" localSheetId="5" hidden="1">'2'!$A$7:$AP$113</definedName>
    <definedName name="_xlnm._FilterDatabase" localSheetId="6" hidden="1">'3'!$A$7:$AP$113</definedName>
    <definedName name="_xlnm.Print_Titles" localSheetId="4">'1'!$A:$AN,'1'!$3:$5</definedName>
  </definedNames>
  <calcPr calcId="162913"/>
  <fileRecoveryPr autoRecover="0"/>
</workbook>
</file>

<file path=xl/calcChain.xml><?xml version="1.0" encoding="utf-8"?>
<calcChain xmlns="http://schemas.openxmlformats.org/spreadsheetml/2006/main">
  <c r="AM101" i="22" l="1"/>
  <c r="AM72" i="22" s="1"/>
  <c r="AL101" i="22"/>
  <c r="AK101" i="22"/>
  <c r="AJ101" i="22"/>
  <c r="AI101" i="22"/>
  <c r="AH101" i="22"/>
  <c r="AG101" i="22"/>
  <c r="AF101" i="22"/>
  <c r="AE101" i="22"/>
  <c r="AD101" i="22"/>
  <c r="AC101" i="22"/>
  <c r="AB101" i="22"/>
  <c r="AA101" i="22"/>
  <c r="Z101" i="22"/>
  <c r="Y101" i="22"/>
  <c r="X101" i="22"/>
  <c r="W101" i="22"/>
  <c r="V101" i="22"/>
  <c r="U101" i="22"/>
  <c r="T101" i="22"/>
  <c r="T72" i="22" s="1"/>
  <c r="S101" i="22"/>
  <c r="S72" i="22" s="1"/>
  <c r="R101" i="22"/>
  <c r="Q101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D101" i="22"/>
  <c r="C101" i="22"/>
  <c r="B101" i="22"/>
  <c r="J100" i="22"/>
  <c r="J95" i="22" s="1"/>
  <c r="C100" i="22"/>
  <c r="C95" i="22" s="1"/>
  <c r="AJ98" i="22"/>
  <c r="AJ97" i="22"/>
  <c r="AM96" i="22"/>
  <c r="AJ96" i="22"/>
  <c r="AN95" i="22"/>
  <c r="AM95" i="22"/>
  <c r="AL95" i="22"/>
  <c r="AK95" i="22"/>
  <c r="AK73" i="22" s="1"/>
  <c r="AK72" i="22" s="1"/>
  <c r="AK17" i="22" s="1"/>
  <c r="AK109" i="22" s="1"/>
  <c r="AJ95" i="22"/>
  <c r="AI95" i="22"/>
  <c r="AH95" i="22"/>
  <c r="AG95" i="22"/>
  <c r="AF95" i="22"/>
  <c r="AE95" i="22"/>
  <c r="AD95" i="22"/>
  <c r="AC95" i="22"/>
  <c r="AB95" i="22"/>
  <c r="AA95" i="22"/>
  <c r="AA73" i="22" s="1"/>
  <c r="AA72" i="22" s="1"/>
  <c r="AA17" i="22" s="1"/>
  <c r="AA109" i="22" s="1"/>
  <c r="Z95" i="22"/>
  <c r="Y95" i="22"/>
  <c r="X95" i="22"/>
  <c r="W95" i="22"/>
  <c r="V95" i="22"/>
  <c r="U95" i="22"/>
  <c r="T95" i="22"/>
  <c r="S95" i="22"/>
  <c r="R95" i="22"/>
  <c r="Q95" i="22"/>
  <c r="Q73" i="22" s="1"/>
  <c r="Q72" i="22" s="1"/>
  <c r="P95" i="22"/>
  <c r="O95" i="22"/>
  <c r="N95" i="22"/>
  <c r="M95" i="22"/>
  <c r="L95" i="22"/>
  <c r="K95" i="22"/>
  <c r="I95" i="22"/>
  <c r="H95" i="22"/>
  <c r="G95" i="22"/>
  <c r="G73" i="22" s="1"/>
  <c r="G72" i="22" s="1"/>
  <c r="G17" i="22" s="1"/>
  <c r="G109" i="22" s="1"/>
  <c r="F95" i="22"/>
  <c r="E95" i="22"/>
  <c r="D95" i="22"/>
  <c r="B95" i="22"/>
  <c r="AN88" i="22"/>
  <c r="AM88" i="22"/>
  <c r="AL88" i="22"/>
  <c r="AK88" i="22"/>
  <c r="AJ88" i="22"/>
  <c r="AJ73" i="22" s="1"/>
  <c r="AJ72" i="22" s="1"/>
  <c r="AI88" i="22"/>
  <c r="AH88" i="22"/>
  <c r="AG88" i="22"/>
  <c r="AF88" i="22"/>
  <c r="AE88" i="22"/>
  <c r="AD88" i="22"/>
  <c r="AC88" i="22"/>
  <c r="AB88" i="22"/>
  <c r="AB73" i="22" s="1"/>
  <c r="AB72" i="22" s="1"/>
  <c r="AA88" i="22"/>
  <c r="Z88" i="22"/>
  <c r="Y88" i="22"/>
  <c r="X88" i="22"/>
  <c r="W88" i="22"/>
  <c r="V88" i="22"/>
  <c r="U88" i="22"/>
  <c r="T88" i="22"/>
  <c r="S88" i="22"/>
  <c r="R88" i="22"/>
  <c r="Q88" i="22"/>
  <c r="P88" i="22"/>
  <c r="P73" i="22" s="1"/>
  <c r="P72" i="22" s="1"/>
  <c r="O88" i="22"/>
  <c r="N88" i="22"/>
  <c r="M88" i="22"/>
  <c r="L88" i="22"/>
  <c r="K88" i="22"/>
  <c r="J88" i="22"/>
  <c r="I88" i="22"/>
  <c r="H88" i="22"/>
  <c r="G88" i="22"/>
  <c r="F88" i="22"/>
  <c r="E88" i="22"/>
  <c r="D88" i="22"/>
  <c r="C88" i="22"/>
  <c r="B88" i="22"/>
  <c r="AN74" i="22"/>
  <c r="AM74" i="22"/>
  <c r="AL74" i="22"/>
  <c r="AK74" i="22"/>
  <c r="AJ74" i="22"/>
  <c r="AI74" i="22"/>
  <c r="AI73" i="22" s="1"/>
  <c r="AI72" i="22" s="1"/>
  <c r="AH74" i="22"/>
  <c r="AH73" i="22" s="1"/>
  <c r="AH72" i="22" s="1"/>
  <c r="AG74" i="22"/>
  <c r="AG73" i="22" s="1"/>
  <c r="AG72" i="22" s="1"/>
  <c r="AF74" i="22"/>
  <c r="AE74" i="22"/>
  <c r="AE73" i="22" s="1"/>
  <c r="AE72" i="22" s="1"/>
  <c r="AD74" i="22"/>
  <c r="AD73" i="22" s="1"/>
  <c r="AD72" i="22" s="1"/>
  <c r="AC74" i="22"/>
  <c r="AB74" i="22"/>
  <c r="AA74" i="22"/>
  <c r="Z74" i="22"/>
  <c r="Z73" i="22" s="1"/>
  <c r="Z72" i="22" s="1"/>
  <c r="Y74" i="22"/>
  <c r="Y73" i="22" s="1"/>
  <c r="Y72" i="22" s="1"/>
  <c r="X74" i="22"/>
  <c r="X73" i="22" s="1"/>
  <c r="X72" i="22" s="1"/>
  <c r="W74" i="22"/>
  <c r="W73" i="22" s="1"/>
  <c r="W72" i="22" s="1"/>
  <c r="V74" i="22"/>
  <c r="U74" i="22"/>
  <c r="T74" i="22"/>
  <c r="S74" i="22"/>
  <c r="R74" i="22"/>
  <c r="Q74" i="22"/>
  <c r="P74" i="22"/>
  <c r="O74" i="22"/>
  <c r="O73" i="22" s="1"/>
  <c r="O72" i="22" s="1"/>
  <c r="N74" i="22"/>
  <c r="N73" i="22" s="1"/>
  <c r="N72" i="22" s="1"/>
  <c r="M74" i="22"/>
  <c r="M73" i="22" s="1"/>
  <c r="M72" i="22" s="1"/>
  <c r="L74" i="22"/>
  <c r="K74" i="22"/>
  <c r="K73" i="22" s="1"/>
  <c r="K72" i="22" s="1"/>
  <c r="J74" i="22"/>
  <c r="I74" i="22"/>
  <c r="H74" i="22"/>
  <c r="H73" i="22" s="1"/>
  <c r="H72" i="22" s="1"/>
  <c r="G74" i="22"/>
  <c r="F74" i="22"/>
  <c r="F73" i="22" s="1"/>
  <c r="F72" i="22" s="1"/>
  <c r="E74" i="22"/>
  <c r="E73" i="22" s="1"/>
  <c r="E72" i="22" s="1"/>
  <c r="D74" i="22"/>
  <c r="D73" i="22" s="1"/>
  <c r="D72" i="22" s="1"/>
  <c r="C74" i="22"/>
  <c r="B74" i="22"/>
  <c r="AN73" i="22"/>
  <c r="AM73" i="22"/>
  <c r="AL73" i="22"/>
  <c r="AF73" i="22"/>
  <c r="AF72" i="22" s="1"/>
  <c r="AC73" i="22"/>
  <c r="AC72" i="22" s="1"/>
  <c r="V73" i="22"/>
  <c r="V72" i="22" s="1"/>
  <c r="V17" i="22" s="1"/>
  <c r="V109" i="22" s="1"/>
  <c r="U73" i="22"/>
  <c r="T73" i="22"/>
  <c r="S73" i="22"/>
  <c r="R73" i="22"/>
  <c r="L73" i="22"/>
  <c r="L72" i="22" s="1"/>
  <c r="I73" i="22"/>
  <c r="I72" i="22" s="1"/>
  <c r="B73" i="22"/>
  <c r="B72" i="22" s="1"/>
  <c r="B17" i="22" s="1"/>
  <c r="B109" i="22" s="1"/>
  <c r="AN72" i="22"/>
  <c r="AL72" i="22"/>
  <c r="U72" i="22"/>
  <c r="R72" i="22"/>
  <c r="AN71" i="22"/>
  <c r="V71" i="22"/>
  <c r="U71" i="22"/>
  <c r="T71" i="22"/>
  <c r="B71" i="22"/>
  <c r="AN51" i="22"/>
  <c r="AM51" i="22"/>
  <c r="AL51" i="22"/>
  <c r="AK51" i="22"/>
  <c r="AJ51" i="22"/>
  <c r="AI51" i="22"/>
  <c r="AH51" i="22"/>
  <c r="AG51" i="22"/>
  <c r="AF51" i="22"/>
  <c r="AE51" i="22"/>
  <c r="AD51" i="22"/>
  <c r="AC51" i="22"/>
  <c r="AB51" i="22"/>
  <c r="AA51" i="22"/>
  <c r="Z51" i="22"/>
  <c r="Y51" i="22"/>
  <c r="X51" i="22"/>
  <c r="W51" i="22"/>
  <c r="V51" i="22"/>
  <c r="U51" i="22"/>
  <c r="T51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B51" i="22"/>
  <c r="Q44" i="22"/>
  <c r="Q35" i="22" s="1"/>
  <c r="AN35" i="22"/>
  <c r="AN17" i="22" s="1"/>
  <c r="AN109" i="22" s="1"/>
  <c r="AM35" i="22"/>
  <c r="AL35" i="22"/>
  <c r="AK35" i="22"/>
  <c r="AJ35" i="22"/>
  <c r="AI35" i="22"/>
  <c r="AH35" i="22"/>
  <c r="AG35" i="22"/>
  <c r="AF35" i="22"/>
  <c r="AE35" i="22"/>
  <c r="AD35" i="22"/>
  <c r="AC35" i="22"/>
  <c r="AB35" i="22"/>
  <c r="AA35" i="22"/>
  <c r="Z35" i="22"/>
  <c r="Y35" i="22"/>
  <c r="X35" i="22"/>
  <c r="W35" i="22"/>
  <c r="V35" i="22"/>
  <c r="U35" i="22"/>
  <c r="U17" i="22" s="1"/>
  <c r="U109" i="22" s="1"/>
  <c r="T35" i="22"/>
  <c r="S35" i="22"/>
  <c r="R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B35" i="22"/>
  <c r="J28" i="22"/>
  <c r="AM19" i="22"/>
  <c r="AM17" i="22" s="1"/>
  <c r="AM109" i="22" s="1"/>
  <c r="AL19" i="22"/>
  <c r="AL17" i="22" s="1"/>
  <c r="AL109" i="22" s="1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S17" i="22" s="1"/>
  <c r="S109" i="22" s="1"/>
  <c r="R19" i="22"/>
  <c r="R17" i="22" s="1"/>
  <c r="R109" i="22" s="1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AM15" i="22"/>
  <c r="AL15" i="22"/>
  <c r="AL71" i="22" s="1"/>
  <c r="AK15" i="22"/>
  <c r="AK71" i="22" s="1"/>
  <c r="AJ15" i="22"/>
  <c r="AJ71" i="22" s="1"/>
  <c r="AI15" i="22"/>
  <c r="AA15" i="22"/>
  <c r="AA71" i="22" s="1"/>
  <c r="Z15" i="22"/>
  <c r="Y15" i="22"/>
  <c r="V15" i="22"/>
  <c r="U15" i="22"/>
  <c r="T15" i="22"/>
  <c r="S15" i="22"/>
  <c r="R15" i="22"/>
  <c r="R71" i="22" s="1"/>
  <c r="Q15" i="22"/>
  <c r="Q71" i="22" s="1"/>
  <c r="P15" i="22"/>
  <c r="P71" i="22" s="1"/>
  <c r="O15" i="22"/>
  <c r="O17" i="22" s="1"/>
  <c r="O109" i="22" s="1"/>
  <c r="G15" i="22"/>
  <c r="G71" i="22" s="1"/>
  <c r="F15" i="22"/>
  <c r="F17" i="22" s="1"/>
  <c r="F109" i="22" s="1"/>
  <c r="E15" i="22"/>
  <c r="E17" i="22" s="1"/>
  <c r="E109" i="22" s="1"/>
  <c r="B15" i="22"/>
  <c r="AM14" i="22"/>
  <c r="AL14" i="22"/>
  <c r="AK14" i="22"/>
  <c r="AJ14" i="22"/>
  <c r="AI14" i="22"/>
  <c r="AH14" i="22"/>
  <c r="AH15" i="22" s="1"/>
  <c r="AG14" i="22"/>
  <c r="AG15" i="22" s="1"/>
  <c r="AF14" i="22"/>
  <c r="AF15" i="22" s="1"/>
  <c r="AE14" i="22"/>
  <c r="AE15" i="22" s="1"/>
  <c r="AD14" i="22"/>
  <c r="AD15" i="22" s="1"/>
  <c r="AC14" i="22"/>
  <c r="AC15" i="22" s="1"/>
  <c r="AB14" i="22"/>
  <c r="AB15" i="22" s="1"/>
  <c r="AA14" i="22"/>
  <c r="Z14" i="22"/>
  <c r="Y14" i="22"/>
  <c r="X14" i="22"/>
  <c r="X15" i="22" s="1"/>
  <c r="W14" i="22"/>
  <c r="W15" i="22" s="1"/>
  <c r="V14" i="22"/>
  <c r="U14" i="22"/>
  <c r="T14" i="22"/>
  <c r="S14" i="22"/>
  <c r="R14" i="22"/>
  <c r="Q14" i="22"/>
  <c r="P14" i="22"/>
  <c r="O14" i="22"/>
  <c r="N14" i="22"/>
  <c r="N15" i="22" s="1"/>
  <c r="M14" i="22"/>
  <c r="M15" i="22" s="1"/>
  <c r="L14" i="22"/>
  <c r="L15" i="22" s="1"/>
  <c r="K14" i="22"/>
  <c r="K15" i="22" s="1"/>
  <c r="J14" i="22"/>
  <c r="I14" i="22"/>
  <c r="I15" i="22" s="1"/>
  <c r="H14" i="22"/>
  <c r="H15" i="22" s="1"/>
  <c r="G14" i="22"/>
  <c r="F14" i="22"/>
  <c r="E14" i="22"/>
  <c r="D14" i="22"/>
  <c r="D15" i="22" s="1"/>
  <c r="C14" i="22"/>
  <c r="C15" i="22" s="1"/>
  <c r="B14" i="22"/>
  <c r="J10" i="22"/>
  <c r="J8" i="22"/>
  <c r="J15" i="22" s="1"/>
  <c r="J71" i="22" l="1"/>
  <c r="C71" i="22"/>
  <c r="J73" i="22"/>
  <c r="J72" i="22" s="1"/>
  <c r="J17" i="22" s="1"/>
  <c r="J109" i="22" s="1"/>
  <c r="H17" i="22"/>
  <c r="H109" i="22" s="1"/>
  <c r="H71" i="22"/>
  <c r="AB17" i="22"/>
  <c r="AB109" i="22" s="1"/>
  <c r="AB71" i="22"/>
  <c r="I17" i="22"/>
  <c r="I109" i="22" s="1"/>
  <c r="I71" i="22"/>
  <c r="AD71" i="22"/>
  <c r="AD17" i="22"/>
  <c r="AD109" i="22" s="1"/>
  <c r="Y17" i="22"/>
  <c r="Y109" i="22" s="1"/>
  <c r="M17" i="22"/>
  <c r="M109" i="22" s="1"/>
  <c r="M71" i="22"/>
  <c r="AG17" i="22"/>
  <c r="AG109" i="22" s="1"/>
  <c r="AG71" i="22"/>
  <c r="X17" i="22"/>
  <c r="X109" i="22" s="1"/>
  <c r="X71" i="22"/>
  <c r="K17" i="22"/>
  <c r="K109" i="22" s="1"/>
  <c r="K71" i="22"/>
  <c r="L17" i="22"/>
  <c r="L109" i="22" s="1"/>
  <c r="L71" i="22"/>
  <c r="Z17" i="22"/>
  <c r="Z109" i="22" s="1"/>
  <c r="N17" i="22"/>
  <c r="N109" i="22" s="1"/>
  <c r="N71" i="22"/>
  <c r="AH17" i="22"/>
  <c r="AH109" i="22" s="1"/>
  <c r="AH71" i="22"/>
  <c r="AI17" i="22"/>
  <c r="AI109" i="22" s="1"/>
  <c r="C73" i="22"/>
  <c r="C72" i="22" s="1"/>
  <c r="C17" i="22" s="1"/>
  <c r="C109" i="22" s="1"/>
  <c r="AC17" i="22"/>
  <c r="AC109" i="22" s="1"/>
  <c r="AC71" i="22"/>
  <c r="AE71" i="22"/>
  <c r="AE17" i="22"/>
  <c r="AE109" i="22" s="1"/>
  <c r="AF71" i="22"/>
  <c r="AF17" i="22"/>
  <c r="AF109" i="22" s="1"/>
  <c r="W17" i="22"/>
  <c r="W109" i="22" s="1"/>
  <c r="W71" i="22"/>
  <c r="D17" i="22"/>
  <c r="D109" i="22" s="1"/>
  <c r="D71" i="22"/>
  <c r="T17" i="22"/>
  <c r="T109" i="22" s="1"/>
  <c r="Q17" i="22"/>
  <c r="Q109" i="22" s="1"/>
  <c r="P17" i="22"/>
  <c r="P109" i="22" s="1"/>
  <c r="AJ17" i="22"/>
  <c r="AJ109" i="22" s="1"/>
  <c r="S71" i="22"/>
  <c r="AM71" i="22"/>
  <c r="E71" i="22"/>
  <c r="Y71" i="22"/>
  <c r="F71" i="22"/>
  <c r="Z71" i="22"/>
  <c r="O71" i="22"/>
  <c r="AI71" i="22"/>
</calcChain>
</file>

<file path=xl/sharedStrings.xml><?xml version="1.0" encoding="utf-8"?>
<sst xmlns="http://schemas.openxmlformats.org/spreadsheetml/2006/main" count="482" uniqueCount="194">
  <si>
    <t>Условные обозначения:</t>
  </si>
  <si>
    <t>«...» – данные отсутствуют</t>
  </si>
  <si>
    <t>Содержание</t>
  </si>
  <si>
    <t>Методологические пояснения</t>
  </si>
  <si>
    <t>Сектор преобразования - Вход</t>
  </si>
  <si>
    <t>Коксовые печи</t>
  </si>
  <si>
    <t>Доменные печи</t>
  </si>
  <si>
    <t>Нефтеперерабатывающие заводы</t>
  </si>
  <si>
    <t>Производство каменноугольных брикетов</t>
  </si>
  <si>
    <t>Нефтехимическая промышленность</t>
  </si>
  <si>
    <t>Производство буроугольных брикетов</t>
  </si>
  <si>
    <t>Производство древесного угля</t>
  </si>
  <si>
    <t>Неуказанные выше (преобразованиe)</t>
  </si>
  <si>
    <t>Потребление в энергетическом секторе (собственные нужды)</t>
  </si>
  <si>
    <t>Угольные шахты</t>
  </si>
  <si>
    <t>Добыча нефти и газа</t>
  </si>
  <si>
    <t>Доступно для конечного потребления</t>
  </si>
  <si>
    <t xml:space="preserve">Конечное потребление для неэнергетических целей  </t>
  </si>
  <si>
    <t>Сектор промышленности</t>
  </si>
  <si>
    <t>Черная металлургия</t>
  </si>
  <si>
    <t>Цветная металлургия</t>
  </si>
  <si>
    <t>Транспортное оборудование</t>
  </si>
  <si>
    <t>Машиностроение</t>
  </si>
  <si>
    <t>Строительство</t>
  </si>
  <si>
    <t>Текстильная и кожевенная промышленность</t>
  </si>
  <si>
    <t>Сектор транспорта</t>
  </si>
  <si>
    <t>Железнодорожный транспорт</t>
  </si>
  <si>
    <t>Статистические расхождения</t>
  </si>
  <si>
    <t>Использование сетей передачи и распределения</t>
  </si>
  <si>
    <t>Производство неметаллических продуктов</t>
  </si>
  <si>
    <t>Горнодобывающая промышленность</t>
  </si>
  <si>
    <t>Производство пищевых продуктов,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</si>
  <si>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</si>
  <si>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</si>
  <si>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Автодорожный транспорт</t>
  </si>
  <si>
    <t>Внутренний водный транспорт</t>
  </si>
  <si>
    <t>Трубопроводный транспорт</t>
  </si>
  <si>
    <t>Сельское/лесное хозяйство</t>
  </si>
  <si>
    <t>Рыболовство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</si>
  <si>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</si>
  <si>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</si>
  <si>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2. Преобразование, сектор потребления энергии, потери</t>
  </si>
  <si>
    <t>Внутренние воздушные перевозки</t>
  </si>
  <si>
    <t>Теплотворная способность, ТДж/тыс.тонн, ТДж/млн куб. м</t>
  </si>
  <si>
    <t xml:space="preserve"> в натуральном выражении</t>
  </si>
  <si>
    <t>Тераджоуль, ТДж</t>
  </si>
  <si>
    <t>тысяч тонн нефтяного эквивалента, 1000 тнэ</t>
  </si>
  <si>
    <t>Отопительные котельные (основная деятельность)</t>
  </si>
  <si>
    <t>Электростанции  (ТЭС) (вторичный вид деятельности)</t>
  </si>
  <si>
    <t>Теплоэлектроцентрали (ТЭЦ) (вторичный вид деятельности)</t>
  </si>
  <si>
    <t>Отопительные котельные  (вторичный вид деятельности)</t>
  </si>
  <si>
    <t xml:space="preserve">Прочее потребление (транспорт)       </t>
  </si>
  <si>
    <t>Газоперерабатывающие предприятия</t>
  </si>
  <si>
    <t xml:space="preserve">
Уголь и продукты его переработки</t>
  </si>
  <si>
    <t>1. Общее предложение энергии</t>
  </si>
  <si>
    <t>Производство (добыча) первичной энергии (+)</t>
  </si>
  <si>
    <t>Импорт (+)</t>
  </si>
  <si>
    <t>Экспорт (–)</t>
  </si>
  <si>
    <t>Международная морская и авиационная бункеровка  (–)</t>
  </si>
  <si>
    <t>Остатки на начало года</t>
  </si>
  <si>
    <t xml:space="preserve">Остатки на конец года </t>
  </si>
  <si>
    <t>Изменение объема остатков (+,–)</t>
  </si>
  <si>
    <t>Общее первичное потребление энергии и ее эквивалентов  (=)</t>
  </si>
  <si>
    <t>Электростанции (ТЭС) (основная деятельность)</t>
  </si>
  <si>
    <t>Теплоэлектроцентрали (ТЭЦ)  (основная деятельность)</t>
  </si>
  <si>
    <t>Газоперерабатывающие заводы</t>
  </si>
  <si>
    <t>Сектор преобразования - Выход (переработка в другие виды топлива и энергии)</t>
  </si>
  <si>
    <t>Неуказанные выше (собственное использование для производства энергии)</t>
  </si>
  <si>
    <t>в секторе преобразования</t>
  </si>
  <si>
    <t>в энергетическом секторе</t>
  </si>
  <si>
    <t>в транспортном секторе</t>
  </si>
  <si>
    <t>в промышленном секторе</t>
  </si>
  <si>
    <t>в том числе химический/нефтехимический сектор</t>
  </si>
  <si>
    <t>в сельскохозяйственном секторе</t>
  </si>
  <si>
    <t>в других секторах</t>
  </si>
  <si>
    <t>Не указанное в других категориях (промышленность)</t>
  </si>
  <si>
    <t>Другие секторы</t>
  </si>
  <si>
    <t>Коммерческие и коммунальные услуги</t>
  </si>
  <si>
    <t>Жилищный сектор (население)</t>
  </si>
  <si>
    <t>Не указанное в других категориях (другие сектора)</t>
  </si>
  <si>
    <t>Электроэнергия</t>
  </si>
  <si>
    <t>Теплоэнергия</t>
  </si>
  <si>
    <t>Потери при технологических процессаx, транспортировки и распределении  (–)</t>
  </si>
  <si>
    <t>Топливно-энергетический баланс Республики Казахстан</t>
  </si>
  <si>
    <t>5 серия Статистика энергетики</t>
  </si>
  <si>
    <t>Электроэнергия, млн. кВт.ч</t>
  </si>
  <si>
    <t>Уголь и продукты его переработки</t>
  </si>
  <si>
    <t>Нефть и нефтепродукты</t>
  </si>
  <si>
    <t xml:space="preserve">Возобновляемые источники энергии </t>
  </si>
  <si>
    <t>Газ</t>
  </si>
  <si>
    <r>
      <t xml:space="preserve">       
Газ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 куб. м</t>
    </r>
  </si>
  <si>
    <t>Химическая промышленность</t>
  </si>
  <si>
    <t>Межпродуктовые трансферы (перетоки)</t>
  </si>
  <si>
    <r>
      <t xml:space="preserve">       
Газ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</si>
  <si>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 Уголь каменный энергетический включает в себя уголь каменный энергетический с теплотворной способностью более 23,865 МДж/кг на беззольной, на влажной основе для производства пара, также применяемого для отопления, уголь каменный энергетический с повышенной зольностью и  уголь каменный прочий.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</si>
  <si>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Газ природный включает в себя газ природный (естественный) в газообразном состоянии (товарный выпуск), метан угольных пластов и газ нефтяной попутный (товарный выпуск).</t>
    </r>
  </si>
  <si>
    <t>концентрат угольный, тыс.тонн</t>
  </si>
  <si>
    <r>
      <t>уголь каменный энергетический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тыс.тонн</t>
    </r>
  </si>
  <si>
    <t>лигнит (уголь бурый), тыс.тонн</t>
  </si>
  <si>
    <t>кокс и полукокс из угля, тыс.тонн</t>
  </si>
  <si>
    <t>смолы, получаемые путем перегонки из угля, тыс.тонн</t>
  </si>
  <si>
    <t>углеводородные сжиженные газы, тыс.тонн</t>
  </si>
  <si>
    <t>остатки от переработки нефти или нефтепродуктов, полученных из минералов битуминозных, прочие, тыс.тонн</t>
  </si>
  <si>
    <t>добавки, компоненты смеси для улучшения свойств конечного нефтепродукта, тыс.тонн</t>
  </si>
  <si>
    <t>прямогонная нафта, тыс. тонн</t>
  </si>
  <si>
    <t>пропан и бутан сжиженные, тыс. тонн</t>
  </si>
  <si>
    <t>бензин авиационный, тыс. тонн</t>
  </si>
  <si>
    <t>бензин моторный, тыс. тонн</t>
  </si>
  <si>
    <t>топливо реактивное типа бензина, тыс.тонн</t>
  </si>
  <si>
    <t>топливо реактивное типа керосина, тыс.тонн</t>
  </si>
  <si>
    <t>керосин, тыс.тонн</t>
  </si>
  <si>
    <t>топливо дизельное (температура перегонки 180-380 градусов Цельсия) для автомобильного транспорта, тыс.тонн</t>
  </si>
  <si>
    <t>отопительные и другие газойли, тыс. тонн</t>
  </si>
  <si>
    <t>топливо нефтяное (мазут), с содержанием серы менее 1%, тыс. тонн</t>
  </si>
  <si>
    <t>топливо нефтяное (мазут), с содержанием серы более 1%, тыс.тонн</t>
  </si>
  <si>
    <t>кокс нефтяной и сланцевый, тыс.тонн</t>
  </si>
  <si>
    <t>битумы нефтяной и сланцевый, тыс.тонн</t>
  </si>
  <si>
    <t>газ, полученный перегонкой на нефтеперерабатывающих заводах,  млн куб. м</t>
  </si>
  <si>
    <t>уайт-спирит, тыс.тонн</t>
  </si>
  <si>
    <t>материалы смазочные, тыс.тонн</t>
  </si>
  <si>
    <t>парафин нефтяной, тыс.тонн</t>
  </si>
  <si>
    <r>
      <t>прочие нефтепродукты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тыс.тонн</t>
    </r>
  </si>
  <si>
    <t>Возобновляемые источники энергии</t>
  </si>
  <si>
    <t>уголь древесный, включая агломерированный, тыс.тонн</t>
  </si>
  <si>
    <t>биоэтанол, тыс.тонн</t>
  </si>
  <si>
    <t>концентрат угольный</t>
  </si>
  <si>
    <r>
      <t>уголь каменный энергетический</t>
    </r>
    <r>
      <rPr>
        <vertAlign val="superscript"/>
        <sz val="8"/>
        <rFont val="Roboto"/>
        <charset val="204"/>
      </rPr>
      <t>1)</t>
    </r>
  </si>
  <si>
    <t>лигнит (уголь бурый)</t>
  </si>
  <si>
    <t>кокс и полукокс из угля</t>
  </si>
  <si>
    <t>смолы, получаемые путем перегонки из угля</t>
  </si>
  <si>
    <t>газ коксовый</t>
  </si>
  <si>
    <t>газ доменный</t>
  </si>
  <si>
    <t>углеводородные сжиженные газы</t>
  </si>
  <si>
    <t>остатки от переработки нефти или нефтепродуктов, полученных из минералов битуминозных, прочие</t>
  </si>
  <si>
    <t>добавки, компоненты смеси для улучшения свойств конечного нефтепродукта</t>
  </si>
  <si>
    <t>прямогонная нафта</t>
  </si>
  <si>
    <t>пропан и бутан сжиженные</t>
  </si>
  <si>
    <t>бензин авиационный</t>
  </si>
  <si>
    <t>бензин моторный</t>
  </si>
  <si>
    <t>топливо реактивное типа бензина</t>
  </si>
  <si>
    <t>топливо реактивное типа керосина</t>
  </si>
  <si>
    <t>керосин</t>
  </si>
  <si>
    <t>топливо дизельное (температура перегонки 180-380 градусов Цельсия) для автомобильного транспорта</t>
  </si>
  <si>
    <t>отопительные и другие газойли</t>
  </si>
  <si>
    <t>топливо нефтяное (мазут), с содержанием серы менее 1%</t>
  </si>
  <si>
    <t>топливо нефтяное (мазут), с содержанием серы более 1%</t>
  </si>
  <si>
    <t>кокс нефтяной и сланцевый</t>
  </si>
  <si>
    <t>битумы нефтяной и сланцевый</t>
  </si>
  <si>
    <t>газ, полученный перегонкой на нефтеперерабатывающих заводах</t>
  </si>
  <si>
    <t>уайт-спирит</t>
  </si>
  <si>
    <t>материалы смазочные</t>
  </si>
  <si>
    <t>парафин нефтяной</t>
  </si>
  <si>
    <t>прочие нефтепродукты</t>
  </si>
  <si>
    <t>твердое биотопливо</t>
  </si>
  <si>
    <t>уголь древесный, включая агломерированный</t>
  </si>
  <si>
    <t>биоэтанол</t>
  </si>
  <si>
    <t>Всего</t>
  </si>
  <si>
    <t>Топливно-энергетический баланс (ТЭБ) - система показателей, отражающая полное количественное соответствие между приходом и расходом (включая потери и остаток) в целом или на отдельных его участках (отрасль, регион, предприятие, цех, процесс, установка) за выбранный интервал времени.</t>
  </si>
  <si>
    <t>Общее первичное потребление энергии характеризует валовое внутреннее энергопотребление и относится к выявленному потреблению и рассчитывается по формуле, которая учитывает данные по производству, импорту, экспорту, международному бункеру и изменению запасов всех видов топлива.</t>
  </si>
  <si>
    <t>Конечное потребление энергии выражает потребление энергии на участках конечных пользователей или другими словами потребление энергии транспортом, промышленностью и прочими секторами и относится к действительному потреблению.</t>
  </si>
  <si>
    <t>Топливно - энергетические ресурсы (ТЭР) - совокупность различных видов топлива и энергии (продукция нефтеперерабатывающей, газовой, угольной, торфяной и сланцевой промышленности, электроэнергия атомных и гидроэлектростанций, а также местные виды топлива), которыми располагает страна для обеспечения производственных, бытовых и экспортных потребностей.</t>
  </si>
  <si>
    <r>
      <rPr>
        <b/>
        <sz val="8"/>
        <rFont val="Roboto"/>
        <charset val="204"/>
      </rPr>
      <t>Ответственные за выпуск:</t>
    </r>
    <r>
      <rPr>
        <sz val="8"/>
        <rFont val="Roboto"/>
        <charset val="204"/>
      </rPr>
      <t xml:space="preserve">
Департамент статистики услуг и энергетики
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</si>
  <si>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
010000, г.Астана
пр. Мәңгілік ел, 8
Дом Министерств,
4 подъезд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</si>
  <si>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</si>
  <si>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нефть сырая, включая газовый конденсат</t>
  </si>
  <si>
    <t>биогаз, млн. кВт.ч</t>
  </si>
  <si>
    <t>газ коксовый, млн. куб. м</t>
  </si>
  <si>
    <t>газ доменный, млн. куб. м</t>
  </si>
  <si>
    <t>Теплоэнергия, тыс. Гкал</t>
  </si>
  <si>
    <t>нефть сырая, включая газовый конденсат, тыс.тонн</t>
  </si>
  <si>
    <t>твердое биотопливо, тыс. тонн</t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</si>
  <si>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Твердое биотопливо включает в себя топливо древесное,опилки и отходы древесные,щепа или стружка древесные.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</si>
  <si>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Прочие нефтепродукты включают  в себя п-кислол, бензол.</t>
    </r>
  </si>
  <si>
    <t>гидроэнергия, млн. кВт.ч</t>
  </si>
  <si>
    <t>солнечная энергия, млн. кВт.ч</t>
  </si>
  <si>
    <t>ветровая энергия, млн. кВт.ч</t>
  </si>
  <si>
    <t>Дата опубликования 03.08.2026</t>
  </si>
  <si>
    <t>2025 год</t>
  </si>
  <si>
    <t>от 3 августа 2026 года</t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</si>
  <si>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
Г. Айгозина
Тел. +7 7172 749060
</t>
    </r>
  </si>
  <si>
    <r>
      <rPr>
        <b/>
        <sz val="8"/>
        <rFont val="Roboto"/>
        <charset val="204"/>
      </rPr>
      <t>Исполнители:</t>
    </r>
    <r>
      <rPr>
        <sz val="8"/>
        <rFont val="Roboto"/>
        <charset val="204"/>
      </rPr>
      <t xml:space="preserve">
Г.Такишева
С.Акимова
Тел. +7 7172 749308
+7 7172 749429 
E-mail: g.takisheva@aspire.gov.kz
sa.akimova@aspire.gov.kz</t>
    </r>
  </si>
  <si>
    <t>гидроэнергия</t>
  </si>
  <si>
    <t>солнечная энергия</t>
  </si>
  <si>
    <t>ветровая энергия</t>
  </si>
  <si>
    <t>биогаз</t>
  </si>
  <si>
    <t>Топливно-энергетический баланс Республики Казахстан за 2025 год в тоннах нефтяного эквивалента</t>
  </si>
  <si>
    <t>Топливно-энергетический баланс Республики Казахстан за 2025 год в тераджоуль</t>
  </si>
  <si>
    <t>Топливно-энергетический баланс Республики Казахстан за 2025 год в натуральном выражении</t>
  </si>
  <si>
    <t>Дата следующего опубликования: 02.08.2027</t>
  </si>
  <si>
    <t>3. Конечное потребление энергии</t>
  </si>
  <si>
    <t>Конечное потребление для энергетических целей</t>
  </si>
  <si>
    <t>Конечное потребление энергии для энергетических целей</t>
  </si>
  <si>
    <t xml:space="preserve">Конечное потребление для энергетических целей  </t>
  </si>
  <si>
    <t>№ 8-9/3968-ВН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</si>
</sst>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"/>
    <numFmt numFmtId="166" formatCode="_-* #,##0.00&quot;р.&quot;_-;\-* #,##0.00&quot;р.&quot;_-;_-* &quot;-&quot;??&quot;р.&quot;_-;_-@_-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u/>
      <sz val="12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family val="2"/>
      <charset val="204"/>
    </font>
    <font>
      <b/>
      <sz val="36"/>
      <name val="Roboto"/>
      <charset val="204"/>
    </font>
    <font>
      <b/>
      <sz val="20"/>
      <name val="Roboto bold"/>
      <charset val="204"/>
    </font>
    <font>
      <u/>
      <sz val="14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6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  <xf numFmtId="0" fontId="23" fillId="0" borderId="0"/>
    <xf numFmtId="0" fontId="23" fillId="0" borderId="0"/>
  </cellStyleXfs>
  <cellXfs count="107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4" applyFont="1" applyAlignment="1">
      <alignment vertical="top" wrapText="1"/>
    </xf>
    <xf numFmtId="0" fontId="7" fillId="0" borderId="0" xfId="0" applyFont="1"/>
    <xf numFmtId="0" fontId="10" fillId="0" borderId="0" xfId="4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Font="1"/>
    <xf numFmtId="0" fontId="13" fillId="0" borderId="0" xfId="0" applyFont="1"/>
    <xf numFmtId="0" fontId="13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/>
    <xf numFmtId="0" fontId="17" fillId="0" borderId="0" xfId="9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/>
    <xf numFmtId="0" fontId="7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2" fillId="0" borderId="0" xfId="0" applyFont="1" applyAlignment="1">
      <alignment horizontal="justify"/>
    </xf>
    <xf numFmtId="0" fontId="16" fillId="0" borderId="0" xfId="0" applyFont="1" applyAlignment="1">
      <alignment horizontal="center" vertical="top"/>
    </xf>
    <xf numFmtId="165" fontId="8" fillId="0" borderId="0" xfId="0" applyNumberFormat="1" applyFont="1" applyFill="1" applyAlignment="1">
      <alignment horizontal="left" vertical="center" wrapText="1" indent="1"/>
    </xf>
    <xf numFmtId="0" fontId="8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0" xfId="1" applyFont="1" applyFill="1" applyAlignment="1"/>
    <xf numFmtId="164" fontId="8" fillId="0" borderId="4" xfId="0" applyNumberFormat="1" applyFont="1" applyFill="1" applyBorder="1" applyAlignment="1">
      <alignment horizontal="right" wrapText="1"/>
    </xf>
    <xf numFmtId="165" fontId="19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13" fillId="0" borderId="0" xfId="0" applyFont="1" applyFill="1"/>
    <xf numFmtId="164" fontId="19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wrapText="1"/>
    </xf>
    <xf numFmtId="0" fontId="8" fillId="0" borderId="1" xfId="0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left" vertical="center" wrapText="1"/>
    </xf>
    <xf numFmtId="164" fontId="8" fillId="0" borderId="4" xfId="10" applyNumberFormat="1" applyFont="1" applyFill="1" applyBorder="1" applyAlignment="1">
      <alignment horizontal="right" wrapText="1"/>
    </xf>
    <xf numFmtId="164" fontId="8" fillId="0" borderId="0" xfId="1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center" vertical="center" wrapText="1"/>
    </xf>
    <xf numFmtId="11" fontId="8" fillId="0" borderId="0" xfId="0" applyNumberFormat="1" applyFont="1" applyFill="1" applyAlignment="1">
      <alignment horizontal="center" vertical="center" wrapText="1"/>
    </xf>
    <xf numFmtId="164" fontId="19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horizontal="left" vertical="center" wrapText="1" indent="3"/>
    </xf>
    <xf numFmtId="165" fontId="19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top"/>
    </xf>
    <xf numFmtId="0" fontId="21" fillId="0" borderId="4" xfId="0" applyFont="1" applyFill="1" applyBorder="1" applyAlignment="1">
      <alignment vertical="top" wrapText="1"/>
    </xf>
    <xf numFmtId="0" fontId="14" fillId="0" borderId="4" xfId="0" applyFont="1" applyFill="1" applyBorder="1" applyAlignment="1">
      <alignment vertical="top" wrapText="1"/>
    </xf>
    <xf numFmtId="0" fontId="21" fillId="0" borderId="0" xfId="0" applyFont="1" applyFill="1"/>
    <xf numFmtId="0" fontId="21" fillId="0" borderId="0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164" fontId="8" fillId="0" borderId="0" xfId="11" applyNumberFormat="1" applyFont="1" applyFill="1" applyAlignment="1">
      <alignment horizontal="right" wrapText="1"/>
    </xf>
    <xf numFmtId="164" fontId="8" fillId="0" borderId="0" xfId="10" applyNumberFormat="1" applyFont="1" applyFill="1" applyAlignment="1">
      <alignment vertical="center" wrapText="1"/>
    </xf>
    <xf numFmtId="164" fontId="8" fillId="0" borderId="1" xfId="10" applyNumberFormat="1" applyFont="1" applyFill="1" applyBorder="1" applyAlignment="1">
      <alignment horizontal="right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/>
    <xf numFmtId="0" fontId="8" fillId="0" borderId="0" xfId="0" applyFont="1" applyFill="1"/>
    <xf numFmtId="0" fontId="8" fillId="0" borderId="6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6" fillId="0" borderId="0" xfId="9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top"/>
    </xf>
    <xf numFmtId="0" fontId="13" fillId="0" borderId="0" xfId="0" applyFont="1" applyAlignment="1">
      <alignment horizontal="justify" vertical="top" wrapText="1"/>
    </xf>
    <xf numFmtId="0" fontId="25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9" fillId="0" borderId="0" xfId="1" applyNumberFormat="1" applyFont="1" applyFill="1" applyBorder="1" applyAlignment="1" applyProtection="1">
      <alignment horizontal="left" vertical="top"/>
    </xf>
    <xf numFmtId="0" fontId="18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12">
    <cellStyle name="Normal 2" xfId="10"/>
    <cellStyle name="Normal 2 2" xfId="11"/>
    <cellStyle name="Normal_CoalTimeSeries" xfId="3"/>
    <cellStyle name="Гиперссылка" xfId="9" builtinId="8"/>
    <cellStyle name="Денежный 2" xfId="5"/>
    <cellStyle name="Обычный" xfId="0" builtinId="0"/>
    <cellStyle name="Обычный 2" xfId="1"/>
    <cellStyle name="Обычный 2 2" xfId="4"/>
    <cellStyle name="Обычный 2 2 2" xfId="7"/>
    <cellStyle name="Обычный 2 3" xfId="6"/>
    <cellStyle name="Обычный 3" xfId="2"/>
    <cellStyle name="Обычный 30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609600</xdr:colOff>
      <xdr:row>4</xdr:row>
      <xdr:rowOff>9524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356235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A15" sqref="A15"/>
    </sheetView>
  </sheetViews>
  <sheetFormatPr defaultRowHeight="12" x14ac:dyDescent="0.2"/>
  <cols>
    <col min="1" max="2" width="9.140625" style="6"/>
    <col min="3" max="3" width="26.42578125" style="6" customWidth="1"/>
    <col min="4" max="4" width="9.28515625" style="6" customWidth="1"/>
    <col min="5" max="16384" width="9.140625" style="6"/>
  </cols>
  <sheetData>
    <row r="1" spans="1:9" s="1" customFormat="1" ht="21" customHeight="1" x14ac:dyDescent="0.2">
      <c r="A1" s="91"/>
      <c r="B1" s="91"/>
      <c r="C1" s="91"/>
    </row>
    <row r="2" spans="1:9" s="1" customFormat="1" ht="21" customHeight="1" x14ac:dyDescent="0.2">
      <c r="A2" s="91"/>
      <c r="B2" s="91"/>
      <c r="C2" s="91"/>
    </row>
    <row r="3" spans="1:9" s="2" customFormat="1" ht="24.6" customHeight="1" x14ac:dyDescent="0.2">
      <c r="A3" s="91"/>
      <c r="B3" s="91"/>
      <c r="C3" s="91"/>
    </row>
    <row r="4" spans="1:9" s="2" customFormat="1" ht="22.9" customHeight="1" x14ac:dyDescent="0.2"/>
    <row r="5" spans="1:9" s="2" customFormat="1" ht="18.75" x14ac:dyDescent="0.2">
      <c r="A5" s="92" t="s">
        <v>176</v>
      </c>
      <c r="B5" s="92"/>
      <c r="C5" s="92"/>
      <c r="D5" s="92"/>
      <c r="E5" s="92"/>
      <c r="F5" s="92"/>
      <c r="G5" s="3"/>
      <c r="H5" s="3"/>
      <c r="I5" s="3"/>
    </row>
    <row r="6" spans="1:9" s="2" customFormat="1" ht="18.75" x14ac:dyDescent="0.2">
      <c r="A6" s="92" t="s">
        <v>188</v>
      </c>
      <c r="B6" s="92"/>
      <c r="C6" s="92"/>
      <c r="D6" s="92"/>
      <c r="E6" s="92"/>
      <c r="F6" s="92"/>
      <c r="G6" s="3"/>
      <c r="H6" s="3"/>
      <c r="I6" s="3"/>
    </row>
    <row r="7" spans="1:9" s="2" customFormat="1" ht="18.75" x14ac:dyDescent="0.2">
      <c r="A7" s="3"/>
      <c r="B7" s="3"/>
      <c r="C7" s="3"/>
      <c r="D7" s="4"/>
      <c r="E7" s="5"/>
      <c r="F7" s="5"/>
      <c r="G7" s="3"/>
      <c r="H7" s="3"/>
      <c r="I7" s="3"/>
    </row>
    <row r="8" spans="1:9" s="2" customFormat="1" ht="18.75" x14ac:dyDescent="0.2">
      <c r="A8" s="3"/>
      <c r="B8" s="3"/>
      <c r="C8" s="3"/>
      <c r="D8" s="4"/>
      <c r="E8" s="5"/>
      <c r="F8" s="5"/>
      <c r="G8" s="3"/>
      <c r="H8" s="3"/>
      <c r="I8" s="3"/>
    </row>
    <row r="9" spans="1:9" s="2" customFormat="1" ht="22.15" customHeight="1" x14ac:dyDescent="0.2">
      <c r="A9" s="89" t="s">
        <v>83</v>
      </c>
      <c r="B9" s="89"/>
      <c r="C9" s="89"/>
      <c r="D9" s="89"/>
      <c r="E9" s="89"/>
      <c r="F9" s="89"/>
      <c r="G9" s="89"/>
      <c r="H9" s="89"/>
      <c r="I9" s="89"/>
    </row>
    <row r="10" spans="1:9" ht="27.75" customHeight="1" x14ac:dyDescent="0.2">
      <c r="A10" s="89"/>
      <c r="B10" s="89"/>
      <c r="C10" s="89"/>
      <c r="D10" s="89"/>
      <c r="E10" s="89"/>
      <c r="F10" s="89"/>
      <c r="G10" s="89"/>
      <c r="H10" s="89"/>
      <c r="I10" s="89"/>
    </row>
    <row r="11" spans="1:9" ht="26.25" x14ac:dyDescent="0.3">
      <c r="A11" s="10" t="s">
        <v>177</v>
      </c>
      <c r="E11" s="7"/>
      <c r="F11" s="7"/>
      <c r="G11" s="8"/>
      <c r="H11" s="9"/>
      <c r="I11" s="9"/>
    </row>
    <row r="13" spans="1:9" ht="18.75" x14ac:dyDescent="0.3">
      <c r="A13" s="10"/>
    </row>
    <row r="14" spans="1:9" ht="18.75" x14ac:dyDescent="0.2">
      <c r="A14" s="90" t="s">
        <v>84</v>
      </c>
      <c r="B14" s="90"/>
      <c r="C14" s="90"/>
      <c r="D14" s="90"/>
    </row>
    <row r="17" ht="25.9" customHeight="1" x14ac:dyDescent="0.2"/>
    <row r="18" ht="25.9" customHeight="1" x14ac:dyDescent="0.2"/>
    <row r="19" ht="21" customHeight="1" x14ac:dyDescent="0.2"/>
    <row r="20" ht="22.9" customHeight="1" x14ac:dyDescent="0.2"/>
    <row r="21" ht="28.15" customHeight="1" x14ac:dyDescent="0.2"/>
    <row r="22" ht="21" customHeight="1" x14ac:dyDescent="0.2"/>
    <row r="23" ht="23.25" customHeight="1" x14ac:dyDescent="0.2"/>
    <row r="24" ht="27" customHeight="1" x14ac:dyDescent="0.2"/>
    <row r="25" ht="22.15" customHeight="1" x14ac:dyDescent="0.2"/>
    <row r="26" s="11" customFormat="1" ht="12.75" x14ac:dyDescent="0.2"/>
    <row r="27" s="11" customFormat="1" ht="12.75" x14ac:dyDescent="0.2"/>
    <row r="28" s="11" customFormat="1" ht="12.75" x14ac:dyDescent="0.2"/>
    <row r="29" s="11" customFormat="1" ht="12.75" x14ac:dyDescent="0.2"/>
    <row r="30" s="11" customFormat="1" ht="12.75" x14ac:dyDescent="0.2"/>
    <row r="31" s="11" customFormat="1" ht="12.75" x14ac:dyDescent="0.2"/>
    <row r="32" s="11" customFormat="1" ht="12.75" x14ac:dyDescent="0.2"/>
    <row r="33" s="11" customFormat="1" ht="12.75" x14ac:dyDescent="0.2"/>
    <row r="34" s="11" customFormat="1" ht="12.75" x14ac:dyDescent="0.2"/>
    <row r="35" s="11" customFormat="1" ht="12.75" x14ac:dyDescent="0.2"/>
    <row r="36" s="11" customFormat="1" ht="12.75" x14ac:dyDescent="0.2"/>
    <row r="37" s="11" customFormat="1" ht="12.75" x14ac:dyDescent="0.2"/>
    <row r="38" s="11" customFormat="1" ht="12.75" x14ac:dyDescent="0.2"/>
    <row r="39" s="11" customFormat="1" ht="12.75" x14ac:dyDescent="0.2"/>
    <row r="40" s="11" customFormat="1" ht="12.75" x14ac:dyDescent="0.2"/>
    <row r="41" s="11" customFormat="1" ht="12.75" x14ac:dyDescent="0.2"/>
    <row r="42" s="11" customFormat="1" ht="12.75" x14ac:dyDescent="0.2"/>
    <row r="43" s="11" customFormat="1" ht="12.75" x14ac:dyDescent="0.2"/>
    <row r="44" s="11" customFormat="1" ht="12.75" x14ac:dyDescent="0.2"/>
  </sheetData>
  <mergeCells count="5">
    <mergeCell ref="A9:I10"/>
    <mergeCell ref="A14:D14"/>
    <mergeCell ref="A1:C3"/>
    <mergeCell ref="A6:F6"/>
    <mergeCell ref="A5:F5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B2" sqref="B2"/>
    </sheetView>
  </sheetViews>
  <sheetFormatPr defaultRowHeight="12.75" x14ac:dyDescent="0.2"/>
  <cols>
    <col min="1" max="1" width="4.42578125" style="13" customWidth="1"/>
    <col min="2" max="2" width="51.140625" style="13" customWidth="1"/>
    <col min="3" max="3" width="17.28515625" style="13" customWidth="1"/>
    <col min="4" max="4" width="52" style="13" customWidth="1"/>
    <col min="5" max="16384" width="9.140625" style="13"/>
  </cols>
  <sheetData>
    <row r="2" spans="2:4" x14ac:dyDescent="0.2">
      <c r="B2" s="12" t="s">
        <v>0</v>
      </c>
      <c r="C2" s="12"/>
      <c r="D2" s="12"/>
    </row>
    <row r="3" spans="2:4" x14ac:dyDescent="0.2">
      <c r="B3" s="12" t="s">
        <v>39</v>
      </c>
      <c r="C3" s="12"/>
      <c r="D3" s="12"/>
    </row>
    <row r="4" spans="2:4" x14ac:dyDescent="0.2">
      <c r="B4" s="12" t="s">
        <v>1</v>
      </c>
      <c r="C4" s="12"/>
      <c r="D4" s="12"/>
    </row>
    <row r="5" spans="2:4" ht="38.25" x14ac:dyDescent="0.2">
      <c r="B5" s="14" t="s">
        <v>40</v>
      </c>
      <c r="C5" s="12"/>
      <c r="D5" s="14"/>
    </row>
    <row r="6" spans="2:4" x14ac:dyDescent="0.2">
      <c r="B6" s="87"/>
      <c r="C6" s="12"/>
      <c r="D6" s="12"/>
    </row>
    <row r="7" spans="2:4" x14ac:dyDescent="0.2">
      <c r="B7" s="31" t="s">
        <v>163</v>
      </c>
      <c r="C7" s="12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1" sqref="B1"/>
    </sheetView>
  </sheetViews>
  <sheetFormatPr defaultRowHeight="15.75" x14ac:dyDescent="0.25"/>
  <cols>
    <col min="1" max="1" width="7.42578125" style="15" customWidth="1"/>
    <col min="2" max="2" width="113.5703125" style="17" customWidth="1"/>
    <col min="3" max="16384" width="9.140625" style="17"/>
  </cols>
  <sheetData>
    <row r="1" spans="1:3" x14ac:dyDescent="0.25">
      <c r="B1" s="16" t="s">
        <v>2</v>
      </c>
    </row>
    <row r="2" spans="1:3" x14ac:dyDescent="0.25">
      <c r="B2" s="16"/>
    </row>
    <row r="3" spans="1:3" ht="18.75" x14ac:dyDescent="0.25">
      <c r="A3" s="84">
        <v>1</v>
      </c>
      <c r="B3" s="85" t="s">
        <v>3</v>
      </c>
      <c r="C3" s="18"/>
    </row>
    <row r="4" spans="1:3" ht="37.5" x14ac:dyDescent="0.25">
      <c r="A4" s="84">
        <v>2</v>
      </c>
      <c r="B4" s="85" t="s">
        <v>187</v>
      </c>
      <c r="C4" s="19"/>
    </row>
    <row r="5" spans="1:3" ht="18.75" x14ac:dyDescent="0.25">
      <c r="A5" s="84">
        <v>3</v>
      </c>
      <c r="B5" s="85" t="s">
        <v>186</v>
      </c>
      <c r="C5" s="19"/>
    </row>
    <row r="6" spans="1:3" ht="37.5" x14ac:dyDescent="0.25">
      <c r="A6" s="84">
        <v>4</v>
      </c>
      <c r="B6" s="85" t="s">
        <v>185</v>
      </c>
      <c r="C6" s="19"/>
    </row>
    <row r="7" spans="1:3" ht="18.75" x14ac:dyDescent="0.25">
      <c r="B7" s="86"/>
      <c r="C7" s="20"/>
    </row>
    <row r="17" ht="13.15" customHeight="1" x14ac:dyDescent="0.25"/>
    <row r="19" ht="15" customHeight="1" x14ac:dyDescent="0.25"/>
    <row r="23" ht="15.6" customHeight="1" x14ac:dyDescent="0.25"/>
    <row r="35" spans="1:1" x14ac:dyDescent="0.25">
      <c r="A35" s="17"/>
    </row>
  </sheetData>
  <phoneticPr fontId="0" type="noConversion"/>
  <hyperlinks>
    <hyperlink ref="B4:C4" location="'1'!A1" display="Топливно-энергетический баланс Республики Казахстан за 2022 год в натуральном выражении"/>
    <hyperlink ref="B5:C5" location="'2'!A1" display="Топливно-энергетический баланс Республики Казахстан за 2022 год в тераджоуль"/>
    <hyperlink ref="B6:C6" location="'3'!A1" display="Топливно-энергетический баланс Республики Казахстан за 2022 год в тоннах нефтяного эквивалента"/>
    <hyperlink ref="B4" location="'1'!A1" display="Топливно-энергетический баланс Республики Казахстан за 2025 год в натуральном выражении"/>
    <hyperlink ref="B5" location="'2'!A1" display="Топливно-энергетический баланс Республики Казахстан за 2025 год в тераджоуль"/>
    <hyperlink ref="B6" location="'3'!A1" display="Топливно-энергетический баланс Республики Казахстан за 2025 год в тоннах нефтяного эквивалента"/>
    <hyperlink ref="B3" location="Метод.пояснение!A1" display="Методологические пояснения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workbookViewId="0">
      <selection activeCell="B1" sqref="B1"/>
    </sheetView>
  </sheetViews>
  <sheetFormatPr defaultRowHeight="12.75" x14ac:dyDescent="0.2"/>
  <cols>
    <col min="1" max="1" width="4.7109375" style="11" customWidth="1"/>
    <col min="2" max="2" width="101" style="11" customWidth="1"/>
    <col min="3" max="3" width="4.85546875" style="11" customWidth="1"/>
    <col min="4" max="4" width="65.140625" style="11" customWidth="1"/>
    <col min="5" max="16384" width="9.140625" style="11"/>
  </cols>
  <sheetData>
    <row r="1" spans="2:4" ht="15.75" x14ac:dyDescent="0.2">
      <c r="B1" s="26" t="s">
        <v>3</v>
      </c>
      <c r="C1" s="22"/>
      <c r="D1" s="22"/>
    </row>
    <row r="2" spans="2:4" x14ac:dyDescent="0.2">
      <c r="B2" s="21"/>
    </row>
    <row r="3" spans="2:4" ht="38.25" x14ac:dyDescent="0.2">
      <c r="B3" s="88" t="s">
        <v>157</v>
      </c>
      <c r="C3" s="23"/>
    </row>
    <row r="4" spans="2:4" ht="38.25" x14ac:dyDescent="0.2">
      <c r="B4" s="88" t="s">
        <v>158</v>
      </c>
      <c r="C4" s="23"/>
    </row>
    <row r="5" spans="2:4" ht="38.25" x14ac:dyDescent="0.2">
      <c r="B5" s="88" t="s">
        <v>159</v>
      </c>
      <c r="C5" s="23"/>
    </row>
    <row r="6" spans="2:4" ht="51" x14ac:dyDescent="0.2">
      <c r="B6" s="88" t="s">
        <v>160</v>
      </c>
      <c r="C6" s="23"/>
    </row>
    <row r="7" spans="2:4" ht="49.5" customHeight="1" x14ac:dyDescent="0.2">
      <c r="B7" s="23"/>
      <c r="C7" s="23"/>
    </row>
    <row r="8" spans="2:4" x14ac:dyDescent="0.2">
      <c r="B8" s="24"/>
      <c r="D8" s="24"/>
    </row>
    <row r="9" spans="2:4" ht="18.75" x14ac:dyDescent="0.3">
      <c r="B9" s="25"/>
    </row>
    <row r="10" spans="2:4" ht="18.75" x14ac:dyDescent="0.3">
      <c r="B10" s="25"/>
    </row>
    <row r="11" spans="2:4" ht="18.75" x14ac:dyDescent="0.3">
      <c r="B11" s="25"/>
    </row>
    <row r="12" spans="2:4" ht="18.75" x14ac:dyDescent="0.3">
      <c r="B12" s="25"/>
    </row>
    <row r="13" spans="2:4" ht="18.75" x14ac:dyDescent="0.3">
      <c r="B13" s="25"/>
    </row>
    <row r="15" spans="2:4" ht="18.75" x14ac:dyDescent="0.3">
      <c r="D15" s="25"/>
    </row>
    <row r="16" spans="2:4" ht="18.75" x14ac:dyDescent="0.3">
      <c r="D16" s="25"/>
    </row>
    <row r="17" spans="4:4" ht="18.75" x14ac:dyDescent="0.3">
      <c r="D17" s="25"/>
    </row>
    <row r="18" spans="4:4" ht="18.75" x14ac:dyDescent="0.3">
      <c r="D18" s="25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13"/>
  <sheetViews>
    <sheetView workbookViewId="0">
      <pane xSplit="1" ySplit="5" topLeftCell="B102" activePane="bottomRight" state="frozen"/>
      <selection pane="topRight" activeCell="B1" sqref="B1"/>
      <selection pane="bottomLeft" activeCell="A6" sqref="A6"/>
      <selection pane="bottomRight" sqref="A1:AN1"/>
    </sheetView>
  </sheetViews>
  <sheetFormatPr defaultRowHeight="11.25" x14ac:dyDescent="0.2"/>
  <cols>
    <col min="1" max="1" width="56.5703125" style="28" customWidth="1"/>
    <col min="2" max="2" width="9.5703125" style="28" customWidth="1"/>
    <col min="3" max="3" width="14.28515625" style="28" customWidth="1"/>
    <col min="4" max="4" width="9.5703125" style="28" customWidth="1"/>
    <col min="5" max="5" width="12.42578125" style="28" customWidth="1"/>
    <col min="6" max="6" width="14.42578125" style="28" customWidth="1"/>
    <col min="7" max="7" width="10.85546875" style="28" customWidth="1"/>
    <col min="8" max="8" width="11.42578125" style="28" customWidth="1"/>
    <col min="9" max="9" width="12.42578125" style="28" customWidth="1"/>
    <col min="10" max="10" width="11.85546875" style="28" customWidth="1"/>
    <col min="11" max="11" width="12" style="28" customWidth="1"/>
    <col min="12" max="12" width="23.85546875" style="28" customWidth="1"/>
    <col min="13" max="13" width="20.28515625" style="28" customWidth="1"/>
    <col min="14" max="14" width="10.85546875" style="28" customWidth="1"/>
    <col min="15" max="15" width="10.140625" style="28" customWidth="1"/>
    <col min="16" max="16" width="12.140625" style="28" customWidth="1"/>
    <col min="17" max="17" width="11.28515625" style="28" customWidth="1"/>
    <col min="18" max="18" width="11.5703125" style="28" customWidth="1"/>
    <col min="19" max="19" width="12" style="28" customWidth="1"/>
    <col min="20" max="20" width="10.140625" style="28" customWidth="1"/>
    <col min="21" max="21" width="24" style="28" customWidth="1"/>
    <col min="22" max="22" width="12.28515625" style="28" customWidth="1"/>
    <col min="23" max="23" width="15" style="28" customWidth="1"/>
    <col min="24" max="24" width="15.42578125" style="28" customWidth="1"/>
    <col min="25" max="25" width="11.42578125" style="28" customWidth="1"/>
    <col min="26" max="26" width="12.140625" style="28" customWidth="1"/>
    <col min="27" max="27" width="18.28515625" style="28" customWidth="1"/>
    <col min="28" max="28" width="10.140625" style="28" customWidth="1"/>
    <col min="29" max="29" width="11.140625" style="28" customWidth="1"/>
    <col min="30" max="30" width="12.140625" style="28" customWidth="1"/>
    <col min="31" max="31" width="13.5703125" style="28" customWidth="1"/>
    <col min="32" max="32" width="14.140625" style="28" customWidth="1"/>
    <col min="33" max="34" width="19" style="28" customWidth="1"/>
    <col min="35" max="35" width="18.85546875" style="28" customWidth="1"/>
    <col min="36" max="36" width="11.42578125" style="28" customWidth="1"/>
    <col min="37" max="37" width="18.7109375" style="28" customWidth="1"/>
    <col min="38" max="38" width="14.85546875" style="28" customWidth="1"/>
    <col min="39" max="39" width="13" style="28" customWidth="1"/>
    <col min="40" max="40" width="12.7109375" style="28" customWidth="1"/>
    <col min="41" max="16384" width="9.140625" style="28"/>
  </cols>
  <sheetData>
    <row r="1" spans="1:126" ht="12.75" x14ac:dyDescent="0.2">
      <c r="A1" s="93" t="s">
        <v>187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</row>
    <row r="2" spans="1:126" ht="12.75" customHeight="1" x14ac:dyDescent="0.2">
      <c r="A2" s="50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</row>
    <row r="3" spans="1:126" x14ac:dyDescent="0.2">
      <c r="A3" s="45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</row>
    <row r="4" spans="1:126" ht="18" customHeight="1" x14ac:dyDescent="0.2">
      <c r="A4" s="51"/>
      <c r="B4" s="94" t="s">
        <v>86</v>
      </c>
      <c r="C4" s="95"/>
      <c r="D4" s="95"/>
      <c r="E4" s="95"/>
      <c r="F4" s="95"/>
      <c r="G4" s="95"/>
      <c r="H4" s="96"/>
      <c r="I4" s="97" t="s">
        <v>90</v>
      </c>
      <c r="J4" s="99" t="s">
        <v>87</v>
      </c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1"/>
      <c r="AF4" s="99" t="s">
        <v>122</v>
      </c>
      <c r="AG4" s="100"/>
      <c r="AH4" s="100"/>
      <c r="AI4" s="100"/>
      <c r="AJ4" s="100"/>
      <c r="AK4" s="100"/>
      <c r="AL4" s="100"/>
      <c r="AM4" s="97" t="s">
        <v>85</v>
      </c>
      <c r="AN4" s="97" t="s">
        <v>168</v>
      </c>
    </row>
    <row r="5" spans="1:126" s="53" customFormat="1" ht="70.5" customHeight="1" x14ac:dyDescent="0.2">
      <c r="A5" s="52"/>
      <c r="B5" s="30" t="s">
        <v>96</v>
      </c>
      <c r="C5" s="30" t="s">
        <v>97</v>
      </c>
      <c r="D5" s="30" t="s">
        <v>98</v>
      </c>
      <c r="E5" s="30" t="s">
        <v>99</v>
      </c>
      <c r="F5" s="30" t="s">
        <v>100</v>
      </c>
      <c r="G5" s="30" t="s">
        <v>166</v>
      </c>
      <c r="H5" s="30" t="s">
        <v>167</v>
      </c>
      <c r="I5" s="98"/>
      <c r="J5" s="30" t="s">
        <v>169</v>
      </c>
      <c r="K5" s="30" t="s">
        <v>101</v>
      </c>
      <c r="L5" s="30" t="s">
        <v>102</v>
      </c>
      <c r="M5" s="30" t="s">
        <v>103</v>
      </c>
      <c r="N5" s="30" t="s">
        <v>104</v>
      </c>
      <c r="O5" s="30" t="s">
        <v>105</v>
      </c>
      <c r="P5" s="30" t="s">
        <v>106</v>
      </c>
      <c r="Q5" s="30" t="s">
        <v>107</v>
      </c>
      <c r="R5" s="30" t="s">
        <v>108</v>
      </c>
      <c r="S5" s="30" t="s">
        <v>109</v>
      </c>
      <c r="T5" s="30" t="s">
        <v>110</v>
      </c>
      <c r="U5" s="30" t="s">
        <v>111</v>
      </c>
      <c r="V5" s="30" t="s">
        <v>112</v>
      </c>
      <c r="W5" s="30" t="s">
        <v>113</v>
      </c>
      <c r="X5" s="30" t="s">
        <v>114</v>
      </c>
      <c r="Y5" s="30" t="s">
        <v>115</v>
      </c>
      <c r="Z5" s="30" t="s">
        <v>116</v>
      </c>
      <c r="AA5" s="30" t="s">
        <v>117</v>
      </c>
      <c r="AB5" s="30" t="s">
        <v>118</v>
      </c>
      <c r="AC5" s="30" t="s">
        <v>119</v>
      </c>
      <c r="AD5" s="30" t="s">
        <v>120</v>
      </c>
      <c r="AE5" s="30" t="s">
        <v>121</v>
      </c>
      <c r="AF5" s="30" t="s">
        <v>173</v>
      </c>
      <c r="AG5" s="30" t="s">
        <v>174</v>
      </c>
      <c r="AH5" s="30" t="s">
        <v>175</v>
      </c>
      <c r="AI5" s="30" t="s">
        <v>165</v>
      </c>
      <c r="AJ5" s="30" t="s">
        <v>170</v>
      </c>
      <c r="AK5" s="30" t="s">
        <v>123</v>
      </c>
      <c r="AL5" s="30" t="s">
        <v>124</v>
      </c>
      <c r="AM5" s="98"/>
      <c r="AN5" s="98"/>
    </row>
    <row r="6" spans="1:126" s="58" customFormat="1" x14ac:dyDescent="0.2">
      <c r="A6" s="54" t="s">
        <v>43</v>
      </c>
      <c r="B6" s="32">
        <v>28.225000000000001</v>
      </c>
      <c r="C6" s="32">
        <v>19.7</v>
      </c>
      <c r="D6" s="32">
        <v>18.846162</v>
      </c>
      <c r="E6" s="32">
        <v>27.535</v>
      </c>
      <c r="F6" s="32">
        <v>36.636000000000003</v>
      </c>
      <c r="G6" s="55">
        <v>20</v>
      </c>
      <c r="H6" s="55">
        <v>4</v>
      </c>
      <c r="I6" s="32">
        <v>41.066625000000002</v>
      </c>
      <c r="J6" s="32">
        <v>39.923499999999997</v>
      </c>
      <c r="K6" s="32">
        <v>46</v>
      </c>
      <c r="L6" s="32">
        <v>41.866</v>
      </c>
      <c r="M6" s="32">
        <v>41.866</v>
      </c>
      <c r="N6" s="32">
        <v>44.4</v>
      </c>
      <c r="O6" s="32">
        <v>47.030999999999999</v>
      </c>
      <c r="P6" s="32">
        <v>43.6</v>
      </c>
      <c r="Q6" s="32">
        <v>44</v>
      </c>
      <c r="R6" s="55">
        <v>44</v>
      </c>
      <c r="S6" s="32">
        <v>43.51</v>
      </c>
      <c r="T6" s="32">
        <v>44</v>
      </c>
      <c r="U6" s="32">
        <v>43.128571000000001</v>
      </c>
      <c r="V6" s="32">
        <v>43</v>
      </c>
      <c r="W6" s="32">
        <v>40.677187000000004</v>
      </c>
      <c r="X6" s="32">
        <v>41</v>
      </c>
      <c r="Y6" s="32">
        <v>28</v>
      </c>
      <c r="Z6" s="32">
        <v>41.92</v>
      </c>
      <c r="AA6" s="32">
        <v>43.206789999999998</v>
      </c>
      <c r="AB6" s="32">
        <v>43.6</v>
      </c>
      <c r="AC6" s="32">
        <v>39.774000000000001</v>
      </c>
      <c r="AD6" s="32">
        <v>40.200000000000003</v>
      </c>
      <c r="AE6" s="32">
        <v>40</v>
      </c>
      <c r="AF6" s="32">
        <v>3.6</v>
      </c>
      <c r="AG6" s="32">
        <v>3.6</v>
      </c>
      <c r="AH6" s="32">
        <v>3.6</v>
      </c>
      <c r="AI6" s="32">
        <v>3.6</v>
      </c>
      <c r="AJ6" s="56">
        <v>15</v>
      </c>
      <c r="AK6" s="32">
        <v>31</v>
      </c>
      <c r="AL6" s="32">
        <v>27</v>
      </c>
      <c r="AM6" s="32">
        <v>3.6</v>
      </c>
      <c r="AN6" s="56">
        <v>4.1680000000000001</v>
      </c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</row>
    <row r="7" spans="1:126" ht="12" customHeight="1" x14ac:dyDescent="0.2">
      <c r="A7" s="33" t="s">
        <v>54</v>
      </c>
      <c r="B7" s="35"/>
      <c r="C7" s="36"/>
      <c r="D7" s="36"/>
      <c r="E7" s="35"/>
      <c r="F7" s="35"/>
      <c r="G7" s="35"/>
      <c r="H7" s="35"/>
      <c r="I7" s="35"/>
      <c r="J7" s="35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</row>
    <row r="8" spans="1:126" x14ac:dyDescent="0.2">
      <c r="A8" s="44" t="s">
        <v>55</v>
      </c>
      <c r="B8" s="56">
        <v>4618.3999999999996</v>
      </c>
      <c r="C8" s="56">
        <v>102335.24727931034</v>
      </c>
      <c r="D8" s="56">
        <v>4407.0644000000002</v>
      </c>
      <c r="E8" s="35"/>
      <c r="F8" s="35"/>
      <c r="G8" s="35"/>
      <c r="H8" s="35"/>
      <c r="I8" s="56">
        <v>27905.611900000004</v>
      </c>
      <c r="J8" s="56">
        <f>98973.5769+438.6</f>
        <v>99412.176900000006</v>
      </c>
      <c r="K8" s="56"/>
      <c r="L8" s="35"/>
      <c r="M8" s="56">
        <v>40.97</v>
      </c>
      <c r="N8" s="35"/>
      <c r="O8" s="35"/>
      <c r="P8" s="35"/>
      <c r="Q8" s="35"/>
      <c r="R8" s="56"/>
      <c r="S8" s="35"/>
      <c r="T8" s="35"/>
      <c r="U8" s="35"/>
      <c r="V8" s="35"/>
      <c r="W8" s="35"/>
      <c r="X8" s="35"/>
      <c r="Y8" s="35"/>
      <c r="Z8" s="35"/>
      <c r="AA8" s="35"/>
      <c r="AB8" s="56"/>
      <c r="AC8" s="35"/>
      <c r="AD8" s="35"/>
      <c r="AE8" s="35"/>
      <c r="AF8" s="68">
        <v>10402.5198</v>
      </c>
      <c r="AG8" s="68">
        <v>2309.8092999999999</v>
      </c>
      <c r="AH8" s="68">
        <v>5210.3774000000003</v>
      </c>
      <c r="AI8" s="35">
        <v>2.7</v>
      </c>
      <c r="AJ8" s="56">
        <v>5.109</v>
      </c>
      <c r="AK8" s="35"/>
      <c r="AL8" s="35"/>
      <c r="AM8" s="35"/>
      <c r="AN8" s="35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</row>
    <row r="9" spans="1:126" x14ac:dyDescent="0.2">
      <c r="A9" s="46" t="s">
        <v>56</v>
      </c>
      <c r="B9" s="34">
        <v>409.43</v>
      </c>
      <c r="C9" s="34">
        <v>9.6310000000000002</v>
      </c>
      <c r="D9" s="35">
        <v>4.4560000000000004</v>
      </c>
      <c r="E9" s="35">
        <v>592.79999999999995</v>
      </c>
      <c r="F9" s="35">
        <v>2E-3</v>
      </c>
      <c r="G9" s="35"/>
      <c r="H9" s="35"/>
      <c r="I9" s="56">
        <v>4817.7</v>
      </c>
      <c r="J9" s="56">
        <v>0.1178</v>
      </c>
      <c r="K9" s="35"/>
      <c r="L9" s="56">
        <v>242.99</v>
      </c>
      <c r="M9" s="56">
        <v>16.305</v>
      </c>
      <c r="N9" s="35">
        <v>4.1000000000000002E-2</v>
      </c>
      <c r="O9" s="34">
        <v>0.89100000000000001</v>
      </c>
      <c r="P9" s="34">
        <v>1.5625</v>
      </c>
      <c r="Q9" s="56">
        <v>3.3759999999999999</v>
      </c>
      <c r="R9" s="56"/>
      <c r="S9" s="35">
        <v>363.44670000000002</v>
      </c>
      <c r="T9" s="56">
        <v>1.5800000000000002E-2</v>
      </c>
      <c r="U9" s="56">
        <v>376.53199999999998</v>
      </c>
      <c r="V9" s="35">
        <v>0.52700000000000002</v>
      </c>
      <c r="W9" s="35"/>
      <c r="X9" s="35">
        <v>2.6379999999999999</v>
      </c>
      <c r="Y9" s="35">
        <v>52.148000000000003</v>
      </c>
      <c r="Z9" s="35">
        <v>422.47800000000001</v>
      </c>
      <c r="AA9" s="35"/>
      <c r="AB9" s="56">
        <v>0.21290000000000001</v>
      </c>
      <c r="AC9" s="35">
        <v>165.60390000000001</v>
      </c>
      <c r="AD9" s="35">
        <v>0.17180000000000001</v>
      </c>
      <c r="AE9" s="56">
        <v>0</v>
      </c>
      <c r="AF9" s="35"/>
      <c r="AG9" s="35"/>
      <c r="AH9" s="35"/>
      <c r="AI9" s="35"/>
      <c r="AJ9" s="35">
        <v>12.4</v>
      </c>
      <c r="AK9" s="35">
        <v>8.6869999999999994</v>
      </c>
      <c r="AL9" s="35">
        <v>0.21299999999999999</v>
      </c>
      <c r="AM9" s="35">
        <v>5143.9524000000001</v>
      </c>
      <c r="AN9" s="35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</row>
    <row r="10" spans="1:126" x14ac:dyDescent="0.2">
      <c r="A10" s="46" t="s">
        <v>57</v>
      </c>
      <c r="B10" s="56">
        <v>-588.9</v>
      </c>
      <c r="C10" s="34">
        <v>-28803.519</v>
      </c>
      <c r="D10" s="35">
        <v>-1089.3119999999999</v>
      </c>
      <c r="E10" s="35">
        <v>-15.6</v>
      </c>
      <c r="F10" s="35">
        <v>-71.5</v>
      </c>
      <c r="G10" s="35"/>
      <c r="H10" s="35"/>
      <c r="I10" s="56">
        <v>-5870</v>
      </c>
      <c r="J10" s="34">
        <f>-75999.973-294.292577</f>
        <v>-76294.265576999998</v>
      </c>
      <c r="K10" s="35"/>
      <c r="L10" s="56">
        <v>-4.625</v>
      </c>
      <c r="M10" s="56">
        <v>-3.23</v>
      </c>
      <c r="N10" s="35"/>
      <c r="O10" s="34">
        <v>-699.12900000000002</v>
      </c>
      <c r="P10" s="35"/>
      <c r="Q10" s="56">
        <v>-213.64500000000001</v>
      </c>
      <c r="R10" s="56"/>
      <c r="S10" s="35">
        <v>-7.9570999999999996</v>
      </c>
      <c r="T10" s="56">
        <v>-0.34</v>
      </c>
      <c r="U10" s="56">
        <v>-2.0731000000000002</v>
      </c>
      <c r="V10" s="35">
        <v>-59.664999999999999</v>
      </c>
      <c r="W10" s="35">
        <v>-1311.1279999999999</v>
      </c>
      <c r="X10" s="35">
        <v>-273.88969644999997</v>
      </c>
      <c r="Y10" s="35">
        <v>-404.06389999999999</v>
      </c>
      <c r="Z10" s="35">
        <v>-102.28400000000001</v>
      </c>
      <c r="AA10" s="35"/>
      <c r="AB10" s="56">
        <v>2.0000000000000001E-4</v>
      </c>
      <c r="AC10" s="35">
        <v>-20.913</v>
      </c>
      <c r="AD10" s="35"/>
      <c r="AE10" s="56">
        <v>-97.866</v>
      </c>
      <c r="AF10" s="35"/>
      <c r="AG10" s="35"/>
      <c r="AH10" s="35"/>
      <c r="AI10" s="35"/>
      <c r="AJ10" s="35">
        <v>-17.7</v>
      </c>
      <c r="AK10" s="35">
        <v>-1.85</v>
      </c>
      <c r="AL10" s="35"/>
      <c r="AM10" s="35">
        <v>-3546.8130000000001</v>
      </c>
      <c r="AN10" s="35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</row>
    <row r="11" spans="1:126" x14ac:dyDescent="0.2">
      <c r="A11" s="46" t="s">
        <v>58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56">
        <v>-480</v>
      </c>
      <c r="T11" s="35"/>
      <c r="U11" s="35"/>
      <c r="V11" s="56">
        <v>0.14499999999999999</v>
      </c>
      <c r="W11" s="35"/>
      <c r="X11" s="35"/>
      <c r="Y11" s="35"/>
      <c r="Z11" s="35"/>
      <c r="AA11" s="35"/>
      <c r="AB11" s="56"/>
      <c r="AC11" s="56">
        <v>0.01</v>
      </c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</row>
    <row r="12" spans="1:126" x14ac:dyDescent="0.2">
      <c r="A12" s="46" t="s">
        <v>59</v>
      </c>
      <c r="B12" s="56">
        <v>16.875299999999999</v>
      </c>
      <c r="C12" s="56">
        <v>1662.82</v>
      </c>
      <c r="D12" s="56">
        <v>600.64340000000004</v>
      </c>
      <c r="E12" s="56">
        <v>169.87649999999999</v>
      </c>
      <c r="F12" s="56">
        <v>1E-3</v>
      </c>
      <c r="G12" s="35"/>
      <c r="H12" s="35"/>
      <c r="I12" s="56">
        <v>769.94709999999998</v>
      </c>
      <c r="J12" s="56">
        <v>1005.38</v>
      </c>
      <c r="K12" s="56"/>
      <c r="L12" s="56">
        <v>9.8257999999999992</v>
      </c>
      <c r="M12" s="56">
        <v>6.2163000000000004</v>
      </c>
      <c r="N12" s="35"/>
      <c r="O12" s="56">
        <v>42.144800000000004</v>
      </c>
      <c r="P12" s="56">
        <v>6.8500000000000005E-2</v>
      </c>
      <c r="Q12" s="56">
        <v>133.06539999999998</v>
      </c>
      <c r="R12" s="56">
        <v>6.2700000000000006E-2</v>
      </c>
      <c r="S12" s="56">
        <v>17.300699999999999</v>
      </c>
      <c r="T12" s="56">
        <v>0.43860000000000005</v>
      </c>
      <c r="U12" s="56">
        <v>123.35080000000001</v>
      </c>
      <c r="V12" s="56">
        <v>16.072099999999999</v>
      </c>
      <c r="W12" s="56">
        <v>0.96450000000000002</v>
      </c>
      <c r="X12" s="56"/>
      <c r="Y12" s="56">
        <v>34.6753</v>
      </c>
      <c r="Z12" s="56">
        <v>4.3646000000000003</v>
      </c>
      <c r="AA12" s="35"/>
      <c r="AB12" s="56">
        <v>2.0300000000000002E-2</v>
      </c>
      <c r="AC12" s="56">
        <v>4.4913999999999996</v>
      </c>
      <c r="AD12" s="56">
        <v>1E-4</v>
      </c>
      <c r="AE12" s="56">
        <v>4</v>
      </c>
      <c r="AF12" s="35"/>
      <c r="AG12" s="35"/>
      <c r="AH12" s="35"/>
      <c r="AI12" s="35"/>
      <c r="AJ12" s="35"/>
      <c r="AK12" s="56">
        <v>4.0999999999999996</v>
      </c>
      <c r="AL12" s="56">
        <v>3.117</v>
      </c>
      <c r="AM12" s="35"/>
      <c r="AN12" s="35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</row>
    <row r="13" spans="1:126" x14ac:dyDescent="0.2">
      <c r="A13" s="46" t="s">
        <v>60</v>
      </c>
      <c r="B13" s="56">
        <v>2.3944000000000001</v>
      </c>
      <c r="C13" s="56">
        <v>6918.8320000000003</v>
      </c>
      <c r="D13" s="56">
        <v>1952.7681</v>
      </c>
      <c r="E13" s="56">
        <v>158.60920000000002</v>
      </c>
      <c r="F13" s="56">
        <v>10.342000000000001</v>
      </c>
      <c r="G13" s="35"/>
      <c r="H13" s="35"/>
      <c r="I13" s="56">
        <v>2020</v>
      </c>
      <c r="J13" s="56">
        <v>4036.665</v>
      </c>
      <c r="K13" s="56"/>
      <c r="L13" s="56">
        <v>2.7511000000000001</v>
      </c>
      <c r="M13" s="69">
        <v>5.2557</v>
      </c>
      <c r="N13" s="35"/>
      <c r="O13" s="56">
        <v>58.339800000000004</v>
      </c>
      <c r="P13" s="56">
        <v>4.9543999999999997</v>
      </c>
      <c r="Q13" s="56">
        <v>267.27959999999996</v>
      </c>
      <c r="R13" s="56">
        <v>0.1163</v>
      </c>
      <c r="S13" s="56">
        <v>9.8299000000000003</v>
      </c>
      <c r="T13" s="56">
        <v>1.3287</v>
      </c>
      <c r="U13" s="56">
        <v>148.01429999999999</v>
      </c>
      <c r="V13" s="56">
        <v>20.690300000000001</v>
      </c>
      <c r="W13" s="56">
        <v>1.1816</v>
      </c>
      <c r="X13" s="56">
        <v>110.149</v>
      </c>
      <c r="Y13" s="56">
        <v>17.848599999999998</v>
      </c>
      <c r="Z13" s="56">
        <v>19.066800000000001</v>
      </c>
      <c r="AA13" s="56"/>
      <c r="AB13" s="56">
        <v>5.9999999999999995E-4</v>
      </c>
      <c r="AC13" s="56">
        <v>25.648400000000002</v>
      </c>
      <c r="AD13" s="56">
        <v>1E-4</v>
      </c>
      <c r="AE13" s="56">
        <v>3</v>
      </c>
      <c r="AF13" s="35"/>
      <c r="AG13" s="35"/>
      <c r="AH13" s="35"/>
      <c r="AI13" s="35"/>
      <c r="AJ13" s="35"/>
      <c r="AK13" s="56">
        <v>2</v>
      </c>
      <c r="AL13" s="56">
        <v>3.53</v>
      </c>
      <c r="AM13" s="35"/>
      <c r="AN13" s="35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</row>
    <row r="14" spans="1:126" x14ac:dyDescent="0.2">
      <c r="A14" s="46" t="s">
        <v>61</v>
      </c>
      <c r="B14" s="56">
        <f>B12-B13</f>
        <v>14.480899999999998</v>
      </c>
      <c r="C14" s="56">
        <f t="shared" ref="C14:E14" si="0">C12-C13</f>
        <v>-5256.0120000000006</v>
      </c>
      <c r="D14" s="56">
        <f t="shared" si="0"/>
        <v>-1352.1246999999998</v>
      </c>
      <c r="E14" s="56">
        <f t="shared" si="0"/>
        <v>11.267299999999977</v>
      </c>
      <c r="F14" s="56">
        <f>F12-F13</f>
        <v>-10.341000000000001</v>
      </c>
      <c r="G14" s="56">
        <f t="shared" ref="G14:AM14" si="1">G12-G13</f>
        <v>0</v>
      </c>
      <c r="H14" s="56">
        <f t="shared" si="1"/>
        <v>0</v>
      </c>
      <c r="I14" s="56">
        <f t="shared" si="1"/>
        <v>-1250.0529000000001</v>
      </c>
      <c r="J14" s="56">
        <f t="shared" si="1"/>
        <v>-3031.2849999999999</v>
      </c>
      <c r="K14" s="56">
        <f t="shared" si="1"/>
        <v>0</v>
      </c>
      <c r="L14" s="56">
        <f t="shared" si="1"/>
        <v>7.0746999999999991</v>
      </c>
      <c r="M14" s="56">
        <f t="shared" si="1"/>
        <v>0.96060000000000034</v>
      </c>
      <c r="N14" s="56">
        <f t="shared" si="1"/>
        <v>0</v>
      </c>
      <c r="O14" s="56">
        <f t="shared" si="1"/>
        <v>-16.195</v>
      </c>
      <c r="P14" s="56">
        <f t="shared" si="1"/>
        <v>-4.8858999999999995</v>
      </c>
      <c r="Q14" s="56">
        <f t="shared" si="1"/>
        <v>-134.21419999999998</v>
      </c>
      <c r="R14" s="56">
        <f t="shared" si="1"/>
        <v>-5.3599999999999995E-2</v>
      </c>
      <c r="S14" s="56">
        <f t="shared" si="1"/>
        <v>7.4707999999999988</v>
      </c>
      <c r="T14" s="56">
        <f t="shared" si="1"/>
        <v>-0.89009999999999989</v>
      </c>
      <c r="U14" s="56">
        <f t="shared" si="1"/>
        <v>-24.663499999999985</v>
      </c>
      <c r="V14" s="56">
        <f t="shared" si="1"/>
        <v>-4.6182000000000016</v>
      </c>
      <c r="W14" s="56">
        <f t="shared" si="1"/>
        <v>-0.21709999999999996</v>
      </c>
      <c r="X14" s="56">
        <f t="shared" si="1"/>
        <v>-110.149</v>
      </c>
      <c r="Y14" s="56">
        <f t="shared" si="1"/>
        <v>16.826700000000002</v>
      </c>
      <c r="Z14" s="56">
        <f t="shared" si="1"/>
        <v>-14.702200000000001</v>
      </c>
      <c r="AA14" s="56">
        <f t="shared" si="1"/>
        <v>0</v>
      </c>
      <c r="AB14" s="56">
        <f t="shared" si="1"/>
        <v>1.9700000000000002E-2</v>
      </c>
      <c r="AC14" s="56">
        <f t="shared" si="1"/>
        <v>-21.157000000000004</v>
      </c>
      <c r="AD14" s="56">
        <f t="shared" si="1"/>
        <v>0</v>
      </c>
      <c r="AE14" s="56">
        <f>AE12-AE13</f>
        <v>1</v>
      </c>
      <c r="AF14" s="56">
        <f t="shared" si="1"/>
        <v>0</v>
      </c>
      <c r="AG14" s="56">
        <f t="shared" si="1"/>
        <v>0</v>
      </c>
      <c r="AH14" s="56">
        <f t="shared" si="1"/>
        <v>0</v>
      </c>
      <c r="AI14" s="56">
        <f t="shared" si="1"/>
        <v>0</v>
      </c>
      <c r="AJ14" s="56">
        <f t="shared" si="1"/>
        <v>0</v>
      </c>
      <c r="AK14" s="56">
        <f t="shared" si="1"/>
        <v>2.0999999999999996</v>
      </c>
      <c r="AL14" s="56">
        <f t="shared" si="1"/>
        <v>-0.41299999999999981</v>
      </c>
      <c r="AM14" s="56">
        <f t="shared" si="1"/>
        <v>0</v>
      </c>
      <c r="AN14" s="56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</row>
    <row r="15" spans="1:126" s="29" customFormat="1" x14ac:dyDescent="0.2">
      <c r="A15" s="33" t="s">
        <v>62</v>
      </c>
      <c r="B15" s="56">
        <f>B8+B9+B10+B14</f>
        <v>4453.4108999999999</v>
      </c>
      <c r="C15" s="56">
        <f t="shared" ref="C15:E15" si="2">C8+C9+C10+C14</f>
        <v>68285.347279310328</v>
      </c>
      <c r="D15" s="56">
        <f t="shared" si="2"/>
        <v>1970.0837000000006</v>
      </c>
      <c r="E15" s="56">
        <f t="shared" si="2"/>
        <v>588.46729999999991</v>
      </c>
      <c r="F15" s="56">
        <f>F8+F9+F10+F14</f>
        <v>-81.838999999999999</v>
      </c>
      <c r="G15" s="56">
        <f t="shared" ref="G15:P15" si="3">G8+G9+G10+G14</f>
        <v>0</v>
      </c>
      <c r="H15" s="56">
        <f t="shared" si="3"/>
        <v>0</v>
      </c>
      <c r="I15" s="56">
        <f t="shared" si="3"/>
        <v>25603.259000000005</v>
      </c>
      <c r="J15" s="56">
        <f t="shared" si="3"/>
        <v>20086.744123000015</v>
      </c>
      <c r="K15" s="56">
        <f t="shared" si="3"/>
        <v>0</v>
      </c>
      <c r="L15" s="56">
        <f t="shared" si="3"/>
        <v>245.43970000000002</v>
      </c>
      <c r="M15" s="56">
        <f t="shared" si="3"/>
        <v>55.005600000000001</v>
      </c>
      <c r="N15" s="56">
        <f t="shared" si="3"/>
        <v>4.1000000000000002E-2</v>
      </c>
      <c r="O15" s="56">
        <f t="shared" si="3"/>
        <v>-714.43300000000011</v>
      </c>
      <c r="P15" s="56">
        <f t="shared" si="3"/>
        <v>-3.3233999999999995</v>
      </c>
      <c r="Q15" s="56">
        <f t="shared" ref="Q15:R15" si="4">Q8+Q9+Q10+Q14+Q11</f>
        <v>-344.48320000000001</v>
      </c>
      <c r="R15" s="56">
        <f t="shared" si="4"/>
        <v>-5.3599999999999995E-2</v>
      </c>
      <c r="S15" s="56">
        <f>S8+S9+S10+S14+S11</f>
        <v>-117.03960000000001</v>
      </c>
      <c r="T15" s="56">
        <f t="shared" ref="T15:V15" si="5">T8+T9+T10+T14+T11</f>
        <v>-1.2142999999999999</v>
      </c>
      <c r="U15" s="56">
        <f t="shared" si="5"/>
        <v>349.79539999999997</v>
      </c>
      <c r="V15" s="56">
        <f t="shared" si="5"/>
        <v>-63.611199999999997</v>
      </c>
      <c r="W15" s="56">
        <f t="shared" ref="W15:AF15" si="6">W8+W9+W10+W14</f>
        <v>-1311.3451</v>
      </c>
      <c r="X15" s="56">
        <f t="shared" si="6"/>
        <v>-381.40069645</v>
      </c>
      <c r="Y15" s="56">
        <f t="shared" si="6"/>
        <v>-335.08919999999995</v>
      </c>
      <c r="Z15" s="56">
        <f t="shared" si="6"/>
        <v>305.49180000000001</v>
      </c>
      <c r="AA15" s="56">
        <f t="shared" si="6"/>
        <v>0</v>
      </c>
      <c r="AB15" s="56">
        <f t="shared" si="6"/>
        <v>0.23280000000000001</v>
      </c>
      <c r="AC15" s="56">
        <f t="shared" si="6"/>
        <v>123.53389999999999</v>
      </c>
      <c r="AD15" s="56">
        <f t="shared" si="6"/>
        <v>0.17180000000000001</v>
      </c>
      <c r="AE15" s="56">
        <f>AE8+AE9+AE10+AE14</f>
        <v>-96.866</v>
      </c>
      <c r="AF15" s="56">
        <f t="shared" si="6"/>
        <v>10402.5198</v>
      </c>
      <c r="AG15" s="56">
        <f>AG8+AG9+AG10+AG14</f>
        <v>2309.8092999999999</v>
      </c>
      <c r="AH15" s="56">
        <f t="shared" ref="AH15:AL15" si="7">AH8+AH9+AH10+AH14</f>
        <v>5210.3774000000003</v>
      </c>
      <c r="AI15" s="56">
        <f t="shared" si="7"/>
        <v>2.7</v>
      </c>
      <c r="AJ15" s="56">
        <f t="shared" si="7"/>
        <v>-0.19099999999999895</v>
      </c>
      <c r="AK15" s="56">
        <f t="shared" si="7"/>
        <v>8.9369999999999994</v>
      </c>
      <c r="AL15" s="56">
        <f t="shared" si="7"/>
        <v>-0.19999999999999982</v>
      </c>
      <c r="AM15" s="56">
        <f>AM8+AM9+AM10+AM14</f>
        <v>1597.1394</v>
      </c>
      <c r="AN15" s="56"/>
      <c r="AO15" s="59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</row>
    <row r="16" spans="1:126" s="29" customFormat="1" x14ac:dyDescent="0.2">
      <c r="A16" s="33" t="s">
        <v>92</v>
      </c>
      <c r="B16" s="35"/>
      <c r="C16" s="35"/>
      <c r="D16" s="35"/>
      <c r="E16" s="35"/>
      <c r="F16" s="35"/>
      <c r="G16" s="35"/>
      <c r="H16" s="35"/>
      <c r="I16" s="35"/>
      <c r="J16" s="56">
        <v>269.5</v>
      </c>
      <c r="K16" s="56"/>
      <c r="L16" s="35"/>
      <c r="M16" s="35"/>
      <c r="N16" s="56"/>
      <c r="O16" s="35"/>
      <c r="P16" s="35"/>
      <c r="Q16" s="56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56">
        <v>12.7</v>
      </c>
      <c r="AM16" s="35"/>
      <c r="AN16" s="35"/>
      <c r="AO16" s="59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</row>
    <row r="17" spans="1:126" ht="12.75" customHeight="1" x14ac:dyDescent="0.2">
      <c r="A17" s="46" t="s">
        <v>27</v>
      </c>
      <c r="B17" s="56">
        <f>B15-B16-B19+B35-B51-B70-B72</f>
        <v>1.4843539423509355E-2</v>
      </c>
      <c r="C17" s="56">
        <f t="shared" ref="C17" si="8">C15-C16-C19+C35-C51-C70-C72</f>
        <v>-2630.8127300850665</v>
      </c>
      <c r="D17" s="56">
        <f>D15-D16-D19+D35-D51-D70-D72</f>
        <v>387.0847702034514</v>
      </c>
      <c r="E17" s="56">
        <f t="shared" ref="E17:I17" si="9">E15-E16-E19+E35-E51-E70-E72</f>
        <v>-34.698308489948317</v>
      </c>
      <c r="F17" s="56">
        <f t="shared" si="9"/>
        <v>-1.1200000000007648E-2</v>
      </c>
      <c r="G17" s="56">
        <f t="shared" si="9"/>
        <v>-1.38</v>
      </c>
      <c r="H17" s="56">
        <f t="shared" si="9"/>
        <v>-0.10120000000045476</v>
      </c>
      <c r="I17" s="56">
        <f t="shared" si="9"/>
        <v>-478.78109503843916</v>
      </c>
      <c r="J17" s="56">
        <f>J15+J16-J19+J35-J51-J70-J72</f>
        <v>355.76072300001294</v>
      </c>
      <c r="K17" s="56">
        <f>K15-K16-K19+K35-K51-K70-K72</f>
        <v>-284.09129999999999</v>
      </c>
      <c r="L17" s="56">
        <f t="shared" ref="L17:N17" si="10">L15-L16-L19+L35-L51-L70-L72</f>
        <v>-25.979299999999984</v>
      </c>
      <c r="M17" s="56">
        <f t="shared" si="10"/>
        <v>2.8256000000000014</v>
      </c>
      <c r="N17" s="56">
        <f t="shared" si="10"/>
        <v>-6.1287999999999991</v>
      </c>
      <c r="O17" s="56">
        <f>O15-O16-O19+O35-O51-O70-O72</f>
        <v>376.91849060000004</v>
      </c>
      <c r="P17" s="56">
        <f t="shared" ref="P17" si="11">P15-P16-P19+P35-P51-P70-P72</f>
        <v>8.8397000000000006</v>
      </c>
      <c r="Q17" s="56">
        <f>Q15-Q16-Q19+Q35-Q51-Q70-Q72</f>
        <v>-286.89660000000049</v>
      </c>
      <c r="R17" s="56">
        <f t="shared" ref="R17:V17" si="12">R15-R16-R19+R35-R51-R70-R72</f>
        <v>0.57989999999995234</v>
      </c>
      <c r="S17" s="56">
        <f t="shared" si="12"/>
        <v>-46.337300000000013</v>
      </c>
      <c r="T17" s="56">
        <f t="shared" si="12"/>
        <v>0.90379999999999983</v>
      </c>
      <c r="U17" s="56">
        <f t="shared" si="12"/>
        <v>-463.2516999999998</v>
      </c>
      <c r="V17" s="56">
        <f t="shared" si="12"/>
        <v>10.412061890627911</v>
      </c>
      <c r="W17" s="56">
        <f>W15-W16-W19+W35-W51-W70-W72</f>
        <v>602.07989999999995</v>
      </c>
      <c r="X17" s="56">
        <f t="shared" ref="X17:AG17" si="13">X15-X16-X19+X35-X51-X70-X72</f>
        <v>-421.54969645000006</v>
      </c>
      <c r="Y17" s="56">
        <f t="shared" si="13"/>
        <v>-235.46829999999994</v>
      </c>
      <c r="Z17" s="56">
        <f t="shared" si="13"/>
        <v>332.8984499999998</v>
      </c>
      <c r="AA17" s="56">
        <f t="shared" si="13"/>
        <v>110.10899999999998</v>
      </c>
      <c r="AB17" s="56">
        <f t="shared" si="13"/>
        <v>-1.0415999999999999</v>
      </c>
      <c r="AC17" s="56">
        <f t="shared" si="13"/>
        <v>77.425599999999974</v>
      </c>
      <c r="AD17" s="56">
        <f t="shared" si="13"/>
        <v>0.1028</v>
      </c>
      <c r="AE17" s="56">
        <f t="shared" si="13"/>
        <v>-0.9030000000000058</v>
      </c>
      <c r="AF17" s="56">
        <f t="shared" si="13"/>
        <v>-1</v>
      </c>
      <c r="AG17" s="56">
        <f t="shared" si="13"/>
        <v>0</v>
      </c>
      <c r="AH17" s="56">
        <f>AH15-AH16-AH19+AH35-AH51-AH70-AH72</f>
        <v>0</v>
      </c>
      <c r="AI17" s="56">
        <f>AI15-AI16-AI19+AI35-AI51-AI70-AI72</f>
        <v>0</v>
      </c>
      <c r="AJ17" s="56">
        <f t="shared" ref="AJ17:AN17" si="14">AJ15-AJ16-AJ19+AJ35-AJ51-AJ70-AJ72</f>
        <v>-1209.8703</v>
      </c>
      <c r="AK17" s="56">
        <f t="shared" si="14"/>
        <v>0.5644000000000009</v>
      </c>
      <c r="AL17" s="56">
        <f t="shared" si="14"/>
        <v>-2.9999999999983373E-3</v>
      </c>
      <c r="AM17" s="56">
        <f t="shared" si="14"/>
        <v>-1208.8149978678557</v>
      </c>
      <c r="AN17" s="56">
        <f t="shared" si="14"/>
        <v>-170.95814973235247</v>
      </c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</row>
    <row r="18" spans="1:126" ht="12.75" customHeight="1" x14ac:dyDescent="0.2">
      <c r="A18" s="33" t="s">
        <v>41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</row>
    <row r="19" spans="1:126" ht="12.75" customHeight="1" x14ac:dyDescent="0.2">
      <c r="A19" s="33" t="s">
        <v>4</v>
      </c>
      <c r="B19" s="56">
        <f>SUM(B20:B34)</f>
        <v>3061.1129999999998</v>
      </c>
      <c r="C19" s="56">
        <f>SUM(C20:C34)</f>
        <v>60359.248858268482</v>
      </c>
      <c r="D19" s="56">
        <f t="shared" ref="D19:AG19" si="15">SUM(D20:D34)</f>
        <v>0</v>
      </c>
      <c r="E19" s="56">
        <f t="shared" si="15"/>
        <v>2893</v>
      </c>
      <c r="F19" s="56">
        <f t="shared" si="15"/>
        <v>55</v>
      </c>
      <c r="G19" s="56">
        <f t="shared" si="15"/>
        <v>0</v>
      </c>
      <c r="H19" s="56">
        <f t="shared" si="15"/>
        <v>3065.5129999999999</v>
      </c>
      <c r="I19" s="56">
        <f t="shared" si="15"/>
        <v>13321.477595038443</v>
      </c>
      <c r="J19" s="56">
        <f t="shared" si="15"/>
        <v>18541.334600000002</v>
      </c>
      <c r="K19" s="56">
        <f t="shared" si="15"/>
        <v>0</v>
      </c>
      <c r="L19" s="56">
        <f t="shared" si="15"/>
        <v>233.25</v>
      </c>
      <c r="M19" s="56">
        <f t="shared" si="15"/>
        <v>52.18</v>
      </c>
      <c r="N19" s="56">
        <f t="shared" si="15"/>
        <v>5.5949999999999998</v>
      </c>
      <c r="O19" s="56">
        <f t="shared" si="15"/>
        <v>150.01890939999998</v>
      </c>
      <c r="P19" s="56">
        <f t="shared" si="15"/>
        <v>0</v>
      </c>
      <c r="Q19" s="56">
        <f t="shared" si="15"/>
        <v>0</v>
      </c>
      <c r="R19" s="56">
        <f t="shared" si="15"/>
        <v>0</v>
      </c>
      <c r="S19" s="56">
        <f t="shared" si="15"/>
        <v>0</v>
      </c>
      <c r="T19" s="56">
        <f t="shared" si="15"/>
        <v>0.46200000000000002</v>
      </c>
      <c r="U19" s="56">
        <f t="shared" si="15"/>
        <v>0</v>
      </c>
      <c r="V19" s="56">
        <f t="shared" si="15"/>
        <v>293.10683810937189</v>
      </c>
      <c r="W19" s="56">
        <f t="shared" si="15"/>
        <v>0.45</v>
      </c>
      <c r="X19" s="56">
        <f t="shared" si="15"/>
        <v>116.929</v>
      </c>
      <c r="Y19" s="56">
        <f t="shared" si="15"/>
        <v>0</v>
      </c>
      <c r="Z19" s="56">
        <f t="shared" si="15"/>
        <v>0</v>
      </c>
      <c r="AA19" s="56">
        <f t="shared" si="15"/>
        <v>469.6</v>
      </c>
      <c r="AB19" s="56">
        <f t="shared" si="15"/>
        <v>0</v>
      </c>
      <c r="AC19" s="56">
        <f t="shared" si="15"/>
        <v>0</v>
      </c>
      <c r="AD19" s="56">
        <f t="shared" si="15"/>
        <v>0</v>
      </c>
      <c r="AE19" s="56">
        <f t="shared" si="15"/>
        <v>0</v>
      </c>
      <c r="AF19" s="56">
        <f t="shared" si="15"/>
        <v>10402.5198</v>
      </c>
      <c r="AG19" s="56">
        <f t="shared" si="15"/>
        <v>2309.8092999999999</v>
      </c>
      <c r="AH19" s="56">
        <f>SUM(AH20:AH34)</f>
        <v>5210.3774000000003</v>
      </c>
      <c r="AI19" s="56">
        <f>SUM(AI20:AI34)</f>
        <v>2.7</v>
      </c>
      <c r="AJ19" s="56">
        <f t="shared" ref="AJ19:AM19" si="16">SUM(AJ20:AJ34)</f>
        <v>2</v>
      </c>
      <c r="AK19" s="56">
        <f t="shared" si="16"/>
        <v>0</v>
      </c>
      <c r="AL19" s="56">
        <f t="shared" si="16"/>
        <v>0</v>
      </c>
      <c r="AM19" s="56">
        <f t="shared" si="16"/>
        <v>0</v>
      </c>
      <c r="AN19" s="56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</row>
    <row r="20" spans="1:126" x14ac:dyDescent="0.2">
      <c r="A20" s="27" t="s">
        <v>63</v>
      </c>
      <c r="B20" s="35"/>
      <c r="C20" s="68">
        <v>33883.487612828467</v>
      </c>
      <c r="D20" s="35"/>
      <c r="E20" s="35"/>
      <c r="F20" s="35"/>
      <c r="G20" s="35"/>
      <c r="H20" s="35"/>
      <c r="I20" s="68">
        <v>1954.2900727276528</v>
      </c>
      <c r="J20" s="35"/>
      <c r="K20" s="35"/>
      <c r="L20" s="35"/>
      <c r="M20" s="35"/>
      <c r="N20" s="35"/>
      <c r="O20" s="68">
        <v>8.9999999999999993E-3</v>
      </c>
      <c r="P20" s="35"/>
      <c r="Q20" s="35"/>
      <c r="R20" s="35"/>
      <c r="S20" s="35"/>
      <c r="T20" s="35"/>
      <c r="U20" s="35"/>
      <c r="V20" s="68">
        <v>43.312646746099205</v>
      </c>
      <c r="W20" s="35"/>
      <c r="X20" s="35"/>
      <c r="Y20" s="35"/>
      <c r="Z20" s="35"/>
      <c r="AA20" s="35"/>
      <c r="AB20" s="35"/>
      <c r="AC20" s="35"/>
      <c r="AD20" s="35"/>
      <c r="AE20" s="35"/>
      <c r="AF20" s="68">
        <v>10402.5198</v>
      </c>
      <c r="AG20" s="68">
        <v>2309.8092999999999</v>
      </c>
      <c r="AH20" s="68">
        <v>5210.3774000000003</v>
      </c>
      <c r="AI20" s="35"/>
      <c r="AJ20" s="35"/>
      <c r="AK20" s="35"/>
      <c r="AL20" s="35"/>
      <c r="AM20" s="35"/>
      <c r="AN20" s="35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</row>
    <row r="21" spans="1:126" x14ac:dyDescent="0.2">
      <c r="A21" s="27" t="s">
        <v>48</v>
      </c>
      <c r="B21" s="35"/>
      <c r="C21" s="68"/>
      <c r="D21" s="35"/>
      <c r="E21" s="35"/>
      <c r="F21" s="35"/>
      <c r="G21" s="35"/>
      <c r="H21" s="35"/>
      <c r="I21" s="68">
        <v>2639.9044683146308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68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>
        <v>2.7</v>
      </c>
      <c r="AJ21" s="35"/>
      <c r="AK21" s="35"/>
      <c r="AL21" s="35"/>
      <c r="AM21" s="35"/>
      <c r="AN21" s="35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</row>
    <row r="22" spans="1:126" x14ac:dyDescent="0.2">
      <c r="A22" s="27" t="s">
        <v>64</v>
      </c>
      <c r="B22" s="35"/>
      <c r="C22" s="68">
        <v>19353.610778212485</v>
      </c>
      <c r="D22" s="35"/>
      <c r="E22" s="35"/>
      <c r="F22" s="35"/>
      <c r="G22" s="35"/>
      <c r="H22" s="35"/>
      <c r="I22" s="68">
        <v>2755.8168977730602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68">
        <v>36.130935922204728</v>
      </c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68">
        <v>2</v>
      </c>
      <c r="AK22" s="35"/>
      <c r="AL22" s="35"/>
      <c r="AM22" s="35"/>
      <c r="AN22" s="35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</row>
    <row r="23" spans="1:126" x14ac:dyDescent="0.2">
      <c r="A23" s="27" t="s">
        <v>49</v>
      </c>
      <c r="B23" s="35"/>
      <c r="C23" s="68">
        <v>2706.067367170589</v>
      </c>
      <c r="D23" s="35"/>
      <c r="E23" s="35"/>
      <c r="F23" s="35"/>
      <c r="G23" s="35"/>
      <c r="H23" s="68">
        <v>3065.5129999999999</v>
      </c>
      <c r="I23" s="68">
        <v>4014.7151447377746</v>
      </c>
      <c r="J23" s="68">
        <v>1E-3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68">
        <v>49.532255441067996</v>
      </c>
      <c r="W23" s="35"/>
      <c r="X23" s="35"/>
      <c r="Y23" s="35"/>
      <c r="Z23" s="35"/>
      <c r="AA23" s="68">
        <v>469.6</v>
      </c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</row>
    <row r="24" spans="1:126" x14ac:dyDescent="0.2">
      <c r="A24" s="27" t="s">
        <v>47</v>
      </c>
      <c r="B24" s="35"/>
      <c r="C24" s="68">
        <v>2426.0408812659075</v>
      </c>
      <c r="D24" s="35"/>
      <c r="E24" s="35"/>
      <c r="F24" s="35"/>
      <c r="G24" s="35"/>
      <c r="H24" s="35"/>
      <c r="I24" s="68">
        <v>384.01530546817503</v>
      </c>
      <c r="J24" s="35"/>
      <c r="K24" s="35"/>
      <c r="L24" s="35"/>
      <c r="M24" s="35"/>
      <c r="N24" s="35"/>
      <c r="O24" s="68">
        <v>47.802905699999997</v>
      </c>
      <c r="P24" s="35"/>
      <c r="Q24" s="35"/>
      <c r="R24" s="35"/>
      <c r="S24" s="35"/>
      <c r="T24" s="35"/>
      <c r="U24" s="35"/>
      <c r="V24" s="68">
        <v>61.838999999999999</v>
      </c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</row>
    <row r="25" spans="1:126" x14ac:dyDescent="0.2">
      <c r="A25" s="27" t="s">
        <v>50</v>
      </c>
      <c r="B25" s="35"/>
      <c r="C25" s="68">
        <v>1990.0422187910331</v>
      </c>
      <c r="D25" s="35"/>
      <c r="E25" s="35"/>
      <c r="F25" s="35"/>
      <c r="G25" s="35"/>
      <c r="H25" s="35"/>
      <c r="I25" s="68">
        <v>1572.7357060171489</v>
      </c>
      <c r="J25" s="35"/>
      <c r="K25" s="35"/>
      <c r="L25" s="35"/>
      <c r="M25" s="35"/>
      <c r="N25" s="35"/>
      <c r="O25" s="68">
        <v>102.2070037</v>
      </c>
      <c r="P25" s="35"/>
      <c r="Q25" s="35"/>
      <c r="R25" s="35"/>
      <c r="S25" s="35"/>
      <c r="T25" s="35"/>
      <c r="U25" s="35"/>
      <c r="V25" s="68">
        <v>102.292</v>
      </c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</row>
    <row r="26" spans="1:126" x14ac:dyDescent="0.2">
      <c r="A26" s="27" t="s">
        <v>5</v>
      </c>
      <c r="B26" s="56">
        <v>3061.1129999999998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</row>
    <row r="27" spans="1:126" x14ac:dyDescent="0.2">
      <c r="A27" s="27" t="s">
        <v>6</v>
      </c>
      <c r="B27" s="35"/>
      <c r="C27" s="35"/>
      <c r="D27" s="35"/>
      <c r="E27" s="56">
        <v>2893</v>
      </c>
      <c r="F27" s="56">
        <v>55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56">
        <v>116.929</v>
      </c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</row>
    <row r="28" spans="1:126" x14ac:dyDescent="0.2">
      <c r="A28" s="27" t="s">
        <v>7</v>
      </c>
      <c r="B28" s="35"/>
      <c r="C28" s="35"/>
      <c r="D28" s="35"/>
      <c r="E28" s="35"/>
      <c r="F28" s="35"/>
      <c r="G28" s="35"/>
      <c r="H28" s="35"/>
      <c r="I28" s="35"/>
      <c r="J28" s="56">
        <f>18271.8336+J16</f>
        <v>18541.333600000002</v>
      </c>
      <c r="K28" s="56"/>
      <c r="L28" s="56">
        <v>233.25</v>
      </c>
      <c r="M28" s="56">
        <v>52.18</v>
      </c>
      <c r="N28" s="56">
        <v>5.5949999999999998</v>
      </c>
      <c r="O28" s="35"/>
      <c r="P28" s="35"/>
      <c r="Q28" s="35"/>
      <c r="R28" s="35"/>
      <c r="S28" s="35"/>
      <c r="T28" s="56">
        <v>0.46200000000000002</v>
      </c>
      <c r="U28" s="35"/>
      <c r="V28" s="35"/>
      <c r="W28" s="56">
        <v>0.45</v>
      </c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</row>
    <row r="29" spans="1:126" x14ac:dyDescent="0.2">
      <c r="A29" s="27" t="s">
        <v>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</row>
    <row r="30" spans="1:126" x14ac:dyDescent="0.2">
      <c r="A30" s="27" t="s">
        <v>65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</row>
    <row r="31" spans="1:126" x14ac:dyDescent="0.2">
      <c r="A31" s="27" t="s">
        <v>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</row>
    <row r="32" spans="1:126" x14ac:dyDescent="0.2">
      <c r="A32" s="27" t="s">
        <v>10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</row>
    <row r="33" spans="1:126" x14ac:dyDescent="0.2">
      <c r="A33" s="27" t="s">
        <v>11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56"/>
      <c r="AK33" s="35"/>
      <c r="AL33" s="35"/>
      <c r="AM33" s="35"/>
      <c r="AN33" s="35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</row>
    <row r="34" spans="1:126" ht="12.75" customHeight="1" x14ac:dyDescent="0.2">
      <c r="A34" s="27" t="s">
        <v>12</v>
      </c>
      <c r="B34" s="34"/>
      <c r="C34" s="34"/>
      <c r="D34" s="34"/>
      <c r="E34" s="34"/>
      <c r="F34" s="34"/>
      <c r="G34" s="35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</row>
    <row r="35" spans="1:126" ht="22.5" x14ac:dyDescent="0.2">
      <c r="A35" s="33" t="s">
        <v>66</v>
      </c>
      <c r="B35" s="56">
        <f>SUM(B36:B50)</f>
        <v>0</v>
      </c>
      <c r="C35" s="56">
        <f t="shared" ref="C35:H35" si="17">SUM(C36:C50)</f>
        <v>0</v>
      </c>
      <c r="D35" s="56">
        <f t="shared" si="17"/>
        <v>0</v>
      </c>
      <c r="E35" s="56">
        <f t="shared" si="17"/>
        <v>2840.5</v>
      </c>
      <c r="F35" s="56">
        <f t="shared" si="17"/>
        <v>149.71379999999999</v>
      </c>
      <c r="G35" s="56">
        <f t="shared" si="17"/>
        <v>826</v>
      </c>
      <c r="H35" s="56">
        <f t="shared" si="17"/>
        <v>5462.2969999999996</v>
      </c>
      <c r="I35" s="56">
        <f>SUM(I36:I50)</f>
        <v>0</v>
      </c>
      <c r="J35" s="56">
        <f t="shared" ref="J35:AA35" si="18">SUM(J36:J50)</f>
        <v>0</v>
      </c>
      <c r="K35" s="56">
        <f t="shared" si="18"/>
        <v>62.783999999999999</v>
      </c>
      <c r="L35" s="56">
        <f t="shared" si="18"/>
        <v>31.890999999999998</v>
      </c>
      <c r="M35" s="56">
        <f t="shared" si="18"/>
        <v>0</v>
      </c>
      <c r="N35" s="56">
        <f t="shared" si="18"/>
        <v>0</v>
      </c>
      <c r="O35" s="56">
        <f t="shared" si="18"/>
        <v>3949</v>
      </c>
      <c r="P35" s="56">
        <f t="shared" si="18"/>
        <v>12.243</v>
      </c>
      <c r="Q35" s="56">
        <f t="shared" si="18"/>
        <v>4282.88</v>
      </c>
      <c r="R35" s="56">
        <f t="shared" si="18"/>
        <v>510.005</v>
      </c>
      <c r="S35" s="56">
        <f t="shared" si="18"/>
        <v>73.790999999999997</v>
      </c>
      <c r="T35" s="56">
        <f t="shared" si="18"/>
        <v>3.2719999999999998</v>
      </c>
      <c r="U35" s="56">
        <f t="shared" si="18"/>
        <v>4108.1840000000002</v>
      </c>
      <c r="V35" s="56">
        <f t="shared" si="18"/>
        <v>1583</v>
      </c>
      <c r="W35" s="56">
        <f t="shared" si="18"/>
        <v>1934.8</v>
      </c>
      <c r="X35" s="56">
        <f t="shared" si="18"/>
        <v>87.4</v>
      </c>
      <c r="Y35" s="56">
        <f t="shared" si="18"/>
        <v>234.464</v>
      </c>
      <c r="Z35" s="56">
        <f t="shared" si="18"/>
        <v>1007.2819999999999</v>
      </c>
      <c r="AA35" s="56">
        <f t="shared" si="18"/>
        <v>992.51</v>
      </c>
      <c r="AB35" s="56">
        <f>SUM(AB36:AB50)</f>
        <v>1.78</v>
      </c>
      <c r="AC35" s="56">
        <f t="shared" ref="AC35:AL35" si="19">SUM(AC36:AC50)</f>
        <v>27.553999999999998</v>
      </c>
      <c r="AD35" s="56">
        <f t="shared" si="19"/>
        <v>0</v>
      </c>
      <c r="AE35" s="56">
        <f t="shared" si="19"/>
        <v>95.962999999999994</v>
      </c>
      <c r="AF35" s="56">
        <f t="shared" si="19"/>
        <v>0</v>
      </c>
      <c r="AG35" s="56">
        <f t="shared" si="19"/>
        <v>0</v>
      </c>
      <c r="AH35" s="56">
        <f t="shared" si="19"/>
        <v>0</v>
      </c>
      <c r="AI35" s="56">
        <f t="shared" si="19"/>
        <v>0</v>
      </c>
      <c r="AJ35" s="56">
        <f t="shared" si="19"/>
        <v>0</v>
      </c>
      <c r="AK35" s="56">
        <f t="shared" si="19"/>
        <v>3.919</v>
      </c>
      <c r="AL35" s="56">
        <f t="shared" si="19"/>
        <v>12.897</v>
      </c>
      <c r="AM35" s="56">
        <f>SUM(AM36:AM50)</f>
        <v>123782.2402</v>
      </c>
      <c r="AN35" s="56">
        <f t="shared" ref="AN35" si="20">SUM(AN36:AN50)</f>
        <v>106163.31062289377</v>
      </c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</row>
    <row r="36" spans="1:126" x14ac:dyDescent="0.2">
      <c r="A36" s="27" t="s">
        <v>63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56">
        <v>71485.2022</v>
      </c>
      <c r="AN36" s="56">
        <v>2170.589378680836</v>
      </c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</row>
    <row r="37" spans="1:126" x14ac:dyDescent="0.2">
      <c r="A37" s="27" t="s">
        <v>48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56">
        <v>12447.720600000001</v>
      </c>
      <c r="AN37" s="56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</row>
    <row r="38" spans="1:126" x14ac:dyDescent="0.2">
      <c r="A38" s="27" t="s">
        <v>64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56">
        <v>25932.063399999999</v>
      </c>
      <c r="AN38" s="56">
        <v>44816.596457444772</v>
      </c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</row>
    <row r="39" spans="1:126" x14ac:dyDescent="0.2">
      <c r="A39" s="27" t="s">
        <v>49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56">
        <v>13917.254000000001</v>
      </c>
      <c r="AN39" s="56">
        <v>23152.568107305586</v>
      </c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</row>
    <row r="40" spans="1:126" x14ac:dyDescent="0.2">
      <c r="A40" s="27" t="s">
        <v>47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56">
        <v>11479.446190019193</v>
      </c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</row>
    <row r="41" spans="1:126" x14ac:dyDescent="0.2">
      <c r="A41" s="27" t="s">
        <v>50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56">
        <v>24544.110489443377</v>
      </c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</row>
    <row r="42" spans="1:126" x14ac:dyDescent="0.2">
      <c r="A42" s="27" t="s">
        <v>5</v>
      </c>
      <c r="B42" s="35"/>
      <c r="C42" s="35"/>
      <c r="D42" s="35"/>
      <c r="E42" s="56">
        <v>2840.5</v>
      </c>
      <c r="F42" s="56">
        <v>149.71379999999999</v>
      </c>
      <c r="G42" s="56">
        <v>826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56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</row>
    <row r="43" spans="1:126" x14ac:dyDescent="0.2">
      <c r="A43" s="27" t="s">
        <v>6</v>
      </c>
      <c r="B43" s="35"/>
      <c r="C43" s="35"/>
      <c r="D43" s="35"/>
      <c r="E43" s="35"/>
      <c r="F43" s="35"/>
      <c r="G43" s="35"/>
      <c r="H43" s="56">
        <v>5462.2969999999996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</row>
    <row r="44" spans="1:126" x14ac:dyDescent="0.2">
      <c r="A44" s="27" t="s">
        <v>7</v>
      </c>
      <c r="B44" s="35"/>
      <c r="C44" s="35"/>
      <c r="D44" s="35"/>
      <c r="E44" s="35"/>
      <c r="F44" s="35"/>
      <c r="G44" s="35"/>
      <c r="H44" s="35"/>
      <c r="I44" s="35"/>
      <c r="J44" s="35"/>
      <c r="K44" s="56">
        <v>62.783999999999999</v>
      </c>
      <c r="L44" s="56">
        <v>31.890999999999998</v>
      </c>
      <c r="M44" s="35"/>
      <c r="N44" s="35"/>
      <c r="O44" s="56">
        <v>3949</v>
      </c>
      <c r="P44" s="56">
        <v>12.243</v>
      </c>
      <c r="Q44" s="56">
        <f>4270.88+12</f>
        <v>4282.88</v>
      </c>
      <c r="R44" s="56">
        <v>510.005</v>
      </c>
      <c r="S44" s="56">
        <v>73.790999999999997</v>
      </c>
      <c r="T44" s="56">
        <v>3.2719999999999998</v>
      </c>
      <c r="U44" s="56">
        <v>4108.1840000000002</v>
      </c>
      <c r="V44" s="56">
        <v>1583</v>
      </c>
      <c r="W44" s="56">
        <v>1934.8</v>
      </c>
      <c r="X44" s="56">
        <v>87.4</v>
      </c>
      <c r="Y44" s="56">
        <v>234.464</v>
      </c>
      <c r="Z44" s="56">
        <v>1007.2819999999999</v>
      </c>
      <c r="AA44" s="56">
        <v>992.51</v>
      </c>
      <c r="AB44" s="56">
        <v>1.78</v>
      </c>
      <c r="AC44" s="56">
        <v>27.553999999999998</v>
      </c>
      <c r="AD44" s="35"/>
      <c r="AE44" s="56">
        <v>95.962999999999994</v>
      </c>
      <c r="AF44" s="35"/>
      <c r="AG44" s="35"/>
      <c r="AH44" s="35"/>
      <c r="AI44" s="35"/>
      <c r="AJ44" s="35"/>
      <c r="AK44" s="35"/>
      <c r="AL44" s="35"/>
      <c r="AM44" s="35"/>
      <c r="AN44" s="35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</row>
    <row r="45" spans="1:126" x14ac:dyDescent="0.2">
      <c r="A45" s="27" t="s">
        <v>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</row>
    <row r="46" spans="1:126" x14ac:dyDescent="0.2">
      <c r="A46" s="27" t="s">
        <v>65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</row>
    <row r="47" spans="1:126" x14ac:dyDescent="0.2">
      <c r="A47" s="27" t="s">
        <v>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</row>
    <row r="48" spans="1:126" x14ac:dyDescent="0.2">
      <c r="A48" s="27" t="s">
        <v>10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</row>
    <row r="49" spans="1:126" x14ac:dyDescent="0.2">
      <c r="A49" s="27" t="s">
        <v>11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56">
        <v>3.919</v>
      </c>
      <c r="AL49" s="35"/>
      <c r="AM49" s="35"/>
      <c r="AN49" s="35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</row>
    <row r="50" spans="1:126" x14ac:dyDescent="0.2">
      <c r="A50" s="27" t="s">
        <v>12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56">
        <v>12.897</v>
      </c>
      <c r="AM50" s="34"/>
      <c r="AN50" s="34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</row>
    <row r="51" spans="1:126" ht="13.5" customHeight="1" x14ac:dyDescent="0.2">
      <c r="A51" s="33" t="s">
        <v>13</v>
      </c>
      <c r="B51" s="56">
        <f>SUM(B52:B69)</f>
        <v>0</v>
      </c>
      <c r="C51" s="56">
        <f>SUM(C52:C69)</f>
        <v>1180.7556999999999</v>
      </c>
      <c r="D51" s="56">
        <f t="shared" ref="D51:AL51" si="21">SUM(D52:D69)</f>
        <v>0</v>
      </c>
      <c r="E51" s="56">
        <f t="shared" si="21"/>
        <v>0</v>
      </c>
      <c r="F51" s="56">
        <f t="shared" si="21"/>
        <v>12.886000000000001</v>
      </c>
      <c r="G51" s="56">
        <f t="shared" si="21"/>
        <v>826.5</v>
      </c>
      <c r="H51" s="56">
        <f t="shared" si="21"/>
        <v>2396.7840000000001</v>
      </c>
      <c r="I51" s="56">
        <f t="shared" si="21"/>
        <v>2155.5738000000001</v>
      </c>
      <c r="J51" s="56">
        <f t="shared" si="21"/>
        <v>348.24099999999999</v>
      </c>
      <c r="K51" s="56">
        <f t="shared" si="21"/>
        <v>345.637</v>
      </c>
      <c r="L51" s="56">
        <f t="shared" si="21"/>
        <v>64.222999999999999</v>
      </c>
      <c r="M51" s="56">
        <f t="shared" si="21"/>
        <v>0</v>
      </c>
      <c r="N51" s="56">
        <f t="shared" si="21"/>
        <v>0</v>
      </c>
      <c r="O51" s="56">
        <f t="shared" si="21"/>
        <v>291.55299999999994</v>
      </c>
      <c r="P51" s="56">
        <f t="shared" si="21"/>
        <v>0</v>
      </c>
      <c r="Q51" s="56">
        <f t="shared" si="21"/>
        <v>17.187999999999999</v>
      </c>
      <c r="R51" s="56">
        <f t="shared" si="21"/>
        <v>0</v>
      </c>
      <c r="S51" s="56">
        <f t="shared" si="21"/>
        <v>2.7679999999999998</v>
      </c>
      <c r="T51" s="56">
        <f t="shared" si="21"/>
        <v>0.28600000000000003</v>
      </c>
      <c r="U51" s="56">
        <f t="shared" si="21"/>
        <v>0</v>
      </c>
      <c r="V51" s="56">
        <f t="shared" si="21"/>
        <v>118.00800000000001</v>
      </c>
      <c r="W51" s="56">
        <f t="shared" si="21"/>
        <v>20.8</v>
      </c>
      <c r="X51" s="56">
        <f t="shared" si="21"/>
        <v>10.6</v>
      </c>
      <c r="Y51" s="56">
        <f t="shared" si="21"/>
        <v>33.366999999999997</v>
      </c>
      <c r="Z51" s="56">
        <f t="shared" si="21"/>
        <v>25.291</v>
      </c>
      <c r="AA51" s="56">
        <f t="shared" si="21"/>
        <v>412.80099999999999</v>
      </c>
      <c r="AB51" s="56">
        <f t="shared" si="21"/>
        <v>0</v>
      </c>
      <c r="AC51" s="56">
        <f t="shared" si="21"/>
        <v>0.18200000000000002</v>
      </c>
      <c r="AD51" s="56">
        <f t="shared" si="21"/>
        <v>0</v>
      </c>
      <c r="AE51" s="56">
        <f t="shared" si="21"/>
        <v>0</v>
      </c>
      <c r="AF51" s="56">
        <f t="shared" si="21"/>
        <v>0</v>
      </c>
      <c r="AG51" s="56">
        <f t="shared" si="21"/>
        <v>0</v>
      </c>
      <c r="AH51" s="56">
        <f t="shared" si="21"/>
        <v>0</v>
      </c>
      <c r="AI51" s="56">
        <f t="shared" si="21"/>
        <v>0</v>
      </c>
      <c r="AJ51" s="56">
        <f t="shared" si="21"/>
        <v>0</v>
      </c>
      <c r="AK51" s="56">
        <f t="shared" si="21"/>
        <v>0</v>
      </c>
      <c r="AL51" s="56">
        <f t="shared" si="21"/>
        <v>0</v>
      </c>
      <c r="AM51" s="56">
        <f>SUM(AM52:AM69)</f>
        <v>21171.998597867852</v>
      </c>
      <c r="AN51" s="56">
        <f t="shared" ref="AN51" si="22">SUM(AN52:AN69)</f>
        <v>5066.6438382717561</v>
      </c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</row>
    <row r="52" spans="1:126" x14ac:dyDescent="0.2">
      <c r="A52" s="27" t="s">
        <v>14</v>
      </c>
      <c r="B52" s="34"/>
      <c r="C52" s="56">
        <v>49.079000000000001</v>
      </c>
      <c r="D52" s="34"/>
      <c r="E52" s="34"/>
      <c r="F52" s="56">
        <v>8.5999999999999993E-2</v>
      </c>
      <c r="G52" s="34"/>
      <c r="H52" s="34"/>
      <c r="I52" s="34"/>
      <c r="J52" s="34"/>
      <c r="K52" s="35"/>
      <c r="L52" s="35"/>
      <c r="M52" s="35"/>
      <c r="N52" s="35"/>
      <c r="O52" s="56">
        <v>1.7999999999999999E-2</v>
      </c>
      <c r="P52" s="35"/>
      <c r="Q52" s="56"/>
      <c r="R52" s="35"/>
      <c r="S52" s="35"/>
      <c r="T52" s="56">
        <v>1.4999999999999999E-2</v>
      </c>
      <c r="U52" s="35"/>
      <c r="V52" s="56">
        <v>47.002000000000002</v>
      </c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56">
        <v>154.529</v>
      </c>
      <c r="AN52" s="35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</row>
    <row r="53" spans="1:126" x14ac:dyDescent="0.2">
      <c r="A53" s="27" t="s">
        <v>15</v>
      </c>
      <c r="B53" s="34"/>
      <c r="C53" s="34"/>
      <c r="D53" s="34"/>
      <c r="E53" s="34"/>
      <c r="F53" s="34"/>
      <c r="G53" s="34"/>
      <c r="H53" s="34"/>
      <c r="I53" s="56">
        <v>2147.6</v>
      </c>
      <c r="J53" s="56">
        <v>345</v>
      </c>
      <c r="K53" s="35"/>
      <c r="L53" s="35"/>
      <c r="M53" s="35"/>
      <c r="N53" s="35"/>
      <c r="O53" s="56">
        <v>286.56200000000001</v>
      </c>
      <c r="P53" s="35"/>
      <c r="Q53" s="56">
        <v>5.81</v>
      </c>
      <c r="R53" s="35"/>
      <c r="S53" s="35"/>
      <c r="T53" s="35"/>
      <c r="U53" s="35"/>
      <c r="V53" s="56">
        <v>2.2000000000000002</v>
      </c>
      <c r="W53" s="35"/>
      <c r="X53" s="35"/>
      <c r="Y53" s="35"/>
      <c r="Z53" s="35"/>
      <c r="AA53" s="35"/>
      <c r="AB53" s="35"/>
      <c r="AC53" s="56">
        <v>0.13300000000000001</v>
      </c>
      <c r="AD53" s="35"/>
      <c r="AE53" s="35"/>
      <c r="AF53" s="35"/>
      <c r="AG53" s="35"/>
      <c r="AH53" s="35"/>
      <c r="AI53" s="35"/>
      <c r="AJ53" s="35"/>
      <c r="AK53" s="35"/>
      <c r="AL53" s="35"/>
      <c r="AM53" s="56">
        <v>9141.3469999999998</v>
      </c>
      <c r="AN53" s="35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</row>
    <row r="54" spans="1:126" x14ac:dyDescent="0.2">
      <c r="A54" s="27" t="s">
        <v>63</v>
      </c>
      <c r="B54" s="34"/>
      <c r="C54" s="34"/>
      <c r="D54" s="34"/>
      <c r="E54" s="34"/>
      <c r="F54" s="34"/>
      <c r="G54" s="34"/>
      <c r="H54" s="34"/>
      <c r="I54" s="34"/>
      <c r="J54" s="34"/>
      <c r="K54" s="35"/>
      <c r="L54" s="35"/>
      <c r="M54" s="35"/>
      <c r="N54" s="35"/>
      <c r="O54" s="56">
        <v>9.9999999999999985E-3</v>
      </c>
      <c r="P54" s="35"/>
      <c r="Q54" s="56">
        <v>8.5590000000000011</v>
      </c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56">
        <v>6537.6090000000004</v>
      </c>
      <c r="AN54" s="35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</row>
    <row r="55" spans="1:126" x14ac:dyDescent="0.2">
      <c r="A55" s="27" t="s">
        <v>48</v>
      </c>
      <c r="B55" s="34"/>
      <c r="C55" s="34"/>
      <c r="D55" s="34"/>
      <c r="E55" s="34"/>
      <c r="F55" s="34"/>
      <c r="G55" s="34"/>
      <c r="H55" s="34"/>
      <c r="I55" s="34"/>
      <c r="J55" s="34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56">
        <v>33.366999999999997</v>
      </c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</row>
    <row r="56" spans="1:126" x14ac:dyDescent="0.2">
      <c r="A56" s="27" t="s">
        <v>64</v>
      </c>
      <c r="B56" s="34"/>
      <c r="C56" s="34"/>
      <c r="D56" s="34"/>
      <c r="E56" s="34"/>
      <c r="F56" s="34"/>
      <c r="G56" s="34"/>
      <c r="H56" s="34"/>
      <c r="I56" s="34"/>
      <c r="J56" s="34"/>
      <c r="K56" s="35"/>
      <c r="L56" s="35"/>
      <c r="M56" s="35"/>
      <c r="N56" s="35"/>
      <c r="O56" s="56">
        <v>3.6189999999999998</v>
      </c>
      <c r="P56" s="35"/>
      <c r="Q56" s="56">
        <v>6.0000000000000001E-3</v>
      </c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56">
        <v>4.8000000000000008E-2</v>
      </c>
      <c r="AD56" s="35"/>
      <c r="AE56" s="35"/>
      <c r="AF56" s="35"/>
      <c r="AG56" s="35"/>
      <c r="AH56" s="35"/>
      <c r="AI56" s="35"/>
      <c r="AJ56" s="35"/>
      <c r="AK56" s="35"/>
      <c r="AL56" s="35"/>
      <c r="AM56" s="56">
        <v>2812.1325978678487</v>
      </c>
      <c r="AN56" s="56">
        <v>4033.493681170029</v>
      </c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</row>
    <row r="57" spans="1:126" x14ac:dyDescent="0.2">
      <c r="A57" s="27" t="s">
        <v>49</v>
      </c>
      <c r="B57" s="34"/>
      <c r="C57" s="34"/>
      <c r="D57" s="34"/>
      <c r="E57" s="34"/>
      <c r="F57" s="34"/>
      <c r="G57" s="34"/>
      <c r="H57" s="34"/>
      <c r="I57" s="34"/>
      <c r="J57" s="34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</row>
    <row r="58" spans="1:126" x14ac:dyDescent="0.2">
      <c r="A58" s="27" t="s">
        <v>47</v>
      </c>
      <c r="B58" s="34"/>
      <c r="C58" s="34"/>
      <c r="D58" s="34"/>
      <c r="E58" s="34"/>
      <c r="F58" s="34"/>
      <c r="G58" s="34"/>
      <c r="H58" s="34"/>
      <c r="I58" s="34"/>
      <c r="J58" s="34"/>
      <c r="K58" s="35"/>
      <c r="L58" s="35"/>
      <c r="M58" s="35"/>
      <c r="N58" s="35"/>
      <c r="O58" s="56">
        <v>5.2000000000000005E-2</v>
      </c>
      <c r="P58" s="35"/>
      <c r="Q58" s="56">
        <v>1.5639999999999992</v>
      </c>
      <c r="R58" s="35"/>
      <c r="S58" s="35"/>
      <c r="T58" s="35"/>
      <c r="U58" s="35"/>
      <c r="V58" s="56">
        <v>0.34700000000000003</v>
      </c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56">
        <v>1033.1501571017272</v>
      </c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</row>
    <row r="59" spans="1:126" ht="13.5" customHeight="1" x14ac:dyDescent="0.2">
      <c r="A59" s="27" t="s">
        <v>50</v>
      </c>
      <c r="B59" s="34"/>
      <c r="C59" s="34"/>
      <c r="D59" s="34"/>
      <c r="E59" s="34"/>
      <c r="F59" s="34"/>
      <c r="G59" s="34"/>
      <c r="H59" s="34"/>
      <c r="I59" s="34"/>
      <c r="J59" s="56">
        <v>3.2409999999999997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</row>
    <row r="60" spans="1:126" x14ac:dyDescent="0.2">
      <c r="A60" s="27" t="s">
        <v>5</v>
      </c>
      <c r="B60" s="34"/>
      <c r="C60" s="56">
        <v>1131.6767</v>
      </c>
      <c r="D60" s="34"/>
      <c r="E60" s="34"/>
      <c r="F60" s="56">
        <v>12.8</v>
      </c>
      <c r="G60" s="56">
        <v>826.5</v>
      </c>
      <c r="H60" s="34"/>
      <c r="I60" s="34"/>
      <c r="J60" s="34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</row>
    <row r="61" spans="1:126" x14ac:dyDescent="0.2">
      <c r="A61" s="27" t="s">
        <v>6</v>
      </c>
      <c r="B61" s="34"/>
      <c r="C61" s="34"/>
      <c r="D61" s="34"/>
      <c r="E61" s="34"/>
      <c r="F61" s="34"/>
      <c r="G61" s="34"/>
      <c r="H61" s="56">
        <v>2396.7840000000001</v>
      </c>
      <c r="I61" s="34"/>
      <c r="J61" s="34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56">
        <v>66.462000000000003</v>
      </c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</row>
    <row r="62" spans="1:126" x14ac:dyDescent="0.2">
      <c r="A62" s="27" t="s">
        <v>7</v>
      </c>
      <c r="B62" s="34"/>
      <c r="C62" s="34"/>
      <c r="D62" s="34"/>
      <c r="E62" s="34"/>
      <c r="F62" s="34"/>
      <c r="G62" s="34"/>
      <c r="H62" s="34"/>
      <c r="I62" s="56">
        <v>7.9737999999999998</v>
      </c>
      <c r="J62" s="34"/>
      <c r="K62" s="56">
        <v>345.637</v>
      </c>
      <c r="L62" s="56">
        <v>64.222999999999999</v>
      </c>
      <c r="M62" s="35"/>
      <c r="N62" s="35"/>
      <c r="O62" s="56">
        <v>1.292</v>
      </c>
      <c r="P62" s="35"/>
      <c r="Q62" s="56">
        <v>1.2490000000000001</v>
      </c>
      <c r="R62" s="35"/>
      <c r="S62" s="56">
        <v>2.7679999999999998</v>
      </c>
      <c r="T62" s="56">
        <v>0.27100000000000002</v>
      </c>
      <c r="U62" s="35"/>
      <c r="V62" s="56">
        <v>1.9970000000000001</v>
      </c>
      <c r="W62" s="56">
        <v>20.8</v>
      </c>
      <c r="X62" s="56">
        <v>10.6</v>
      </c>
      <c r="Y62" s="35"/>
      <c r="Z62" s="56">
        <v>25.291</v>
      </c>
      <c r="AA62" s="56">
        <v>412.80099999999999</v>
      </c>
      <c r="AB62" s="35"/>
      <c r="AC62" s="56">
        <v>1E-3</v>
      </c>
      <c r="AD62" s="35"/>
      <c r="AE62" s="35"/>
      <c r="AF62" s="35"/>
      <c r="AG62" s="35"/>
      <c r="AH62" s="35"/>
      <c r="AI62" s="35"/>
      <c r="AJ62" s="35"/>
      <c r="AK62" s="35"/>
      <c r="AL62" s="35"/>
      <c r="AM62" s="56"/>
      <c r="AN62" s="35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</row>
    <row r="63" spans="1:126" x14ac:dyDescent="0.2">
      <c r="A63" s="27" t="s">
        <v>8</v>
      </c>
      <c r="B63" s="34"/>
      <c r="C63" s="34"/>
      <c r="D63" s="34"/>
      <c r="E63" s="34"/>
      <c r="F63" s="34"/>
      <c r="G63" s="34"/>
      <c r="H63" s="34"/>
      <c r="I63" s="34"/>
      <c r="J63" s="34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56">
        <v>2500</v>
      </c>
      <c r="AN63" s="35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</row>
    <row r="64" spans="1:126" x14ac:dyDescent="0.2">
      <c r="A64" s="27" t="s">
        <v>52</v>
      </c>
      <c r="B64" s="34"/>
      <c r="C64" s="34"/>
      <c r="D64" s="34"/>
      <c r="E64" s="34"/>
      <c r="F64" s="34"/>
      <c r="G64" s="34"/>
      <c r="H64" s="34"/>
      <c r="I64" s="34"/>
      <c r="J64" s="34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</row>
    <row r="65" spans="1:126" x14ac:dyDescent="0.2">
      <c r="A65" s="27" t="s">
        <v>9</v>
      </c>
      <c r="B65" s="34"/>
      <c r="C65" s="34"/>
      <c r="D65" s="34"/>
      <c r="E65" s="34"/>
      <c r="F65" s="34"/>
      <c r="G65" s="34"/>
      <c r="H65" s="34"/>
      <c r="I65" s="34"/>
      <c r="J65" s="34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</row>
    <row r="66" spans="1:126" x14ac:dyDescent="0.2">
      <c r="A66" s="27" t="s">
        <v>10</v>
      </c>
      <c r="B66" s="34"/>
      <c r="C66" s="34"/>
      <c r="D66" s="34"/>
      <c r="E66" s="34"/>
      <c r="F66" s="34"/>
      <c r="G66" s="34"/>
      <c r="H66" s="34"/>
      <c r="I66" s="34"/>
      <c r="J66" s="34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</row>
    <row r="67" spans="1:126" x14ac:dyDescent="0.2">
      <c r="A67" s="27" t="s">
        <v>11</v>
      </c>
      <c r="B67" s="34"/>
      <c r="C67" s="34"/>
      <c r="D67" s="34"/>
      <c r="E67" s="34"/>
      <c r="F67" s="34"/>
      <c r="G67" s="34"/>
      <c r="H67" s="34"/>
      <c r="I67" s="34"/>
      <c r="J67" s="34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</row>
    <row r="68" spans="1:126" x14ac:dyDescent="0.2">
      <c r="A68" s="27" t="s">
        <v>28</v>
      </c>
      <c r="B68" s="34"/>
      <c r="C68" s="34"/>
      <c r="D68" s="34"/>
      <c r="E68" s="34"/>
      <c r="F68" s="34"/>
      <c r="G68" s="34"/>
      <c r="H68" s="34"/>
      <c r="I68" s="34"/>
      <c r="J68" s="34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56">
        <v>26.381</v>
      </c>
      <c r="AN68" s="35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</row>
    <row r="69" spans="1:126" ht="22.5" x14ac:dyDescent="0.2">
      <c r="A69" s="27" t="s">
        <v>67</v>
      </c>
      <c r="B69" s="34"/>
      <c r="C69" s="34"/>
      <c r="D69" s="34"/>
      <c r="E69" s="34"/>
      <c r="F69" s="34"/>
      <c r="G69" s="34"/>
      <c r="H69" s="34"/>
      <c r="I69" s="34"/>
      <c r="J69" s="34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</row>
    <row r="70" spans="1:126" s="29" customFormat="1" ht="22.5" x14ac:dyDescent="0.2">
      <c r="A70" s="33" t="s">
        <v>82</v>
      </c>
      <c r="B70" s="35"/>
      <c r="C70" s="35"/>
      <c r="D70" s="35"/>
      <c r="E70" s="35"/>
      <c r="F70" s="35"/>
      <c r="G70" s="35"/>
      <c r="H70" s="35"/>
      <c r="I70" s="56">
        <v>562.44669999999996</v>
      </c>
      <c r="J70" s="56">
        <v>167.01079999999999</v>
      </c>
      <c r="K70" s="56"/>
      <c r="L70" s="56">
        <v>5.8370000000000006</v>
      </c>
      <c r="M70" s="56"/>
      <c r="N70" s="56"/>
      <c r="O70" s="56">
        <v>1.7770999999999999</v>
      </c>
      <c r="P70" s="56">
        <v>3.2000000000000001E-2</v>
      </c>
      <c r="Q70" s="56">
        <v>6.4799999999999996E-2</v>
      </c>
      <c r="R70" s="56"/>
      <c r="S70" s="56">
        <v>0.308</v>
      </c>
      <c r="T70" s="56"/>
      <c r="U70" s="56"/>
      <c r="V70" s="56">
        <v>0.10479999999999999</v>
      </c>
      <c r="W70" s="56"/>
      <c r="X70" s="56">
        <v>0.02</v>
      </c>
      <c r="Y70" s="56"/>
      <c r="Z70" s="56">
        <v>1E-3</v>
      </c>
      <c r="AA70" s="56"/>
      <c r="AB70" s="56"/>
      <c r="AC70" s="56"/>
      <c r="AD70" s="56"/>
      <c r="AE70" s="56"/>
      <c r="AF70" s="56">
        <v>1</v>
      </c>
      <c r="AG70" s="35"/>
      <c r="AH70" s="35"/>
      <c r="AI70" s="56"/>
      <c r="AJ70" s="56">
        <v>0.11799999999999999</v>
      </c>
      <c r="AK70" s="56"/>
      <c r="AL70" s="56"/>
      <c r="AM70" s="56">
        <v>18349.880399999998</v>
      </c>
      <c r="AN70" s="56">
        <v>16888.812794239187</v>
      </c>
      <c r="AO70" s="59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</row>
    <row r="71" spans="1:126" x14ac:dyDescent="0.2">
      <c r="A71" s="33" t="s">
        <v>16</v>
      </c>
      <c r="B71" s="56">
        <f>B15-B19+B35-B51-B70</f>
        <v>1392.2979</v>
      </c>
      <c r="C71" s="56">
        <f>C15-C19+C35-C51-C70</f>
        <v>6745.3427210418467</v>
      </c>
      <c r="D71" s="56">
        <f t="shared" ref="D71:H71" si="23">D15-D19+D35-D51-D70</f>
        <v>1970.0837000000006</v>
      </c>
      <c r="E71" s="56">
        <f t="shared" si="23"/>
        <v>535.9672999999998</v>
      </c>
      <c r="F71" s="56">
        <f t="shared" si="23"/>
        <v>-1.1200000000007648E-2</v>
      </c>
      <c r="G71" s="56">
        <f t="shared" si="23"/>
        <v>-0.5</v>
      </c>
      <c r="H71" s="56">
        <f t="shared" si="23"/>
        <v>-4.5474735088646412E-13</v>
      </c>
      <c r="I71" s="56">
        <f>I15-I19+I35-I51-I70</f>
        <v>9563.7609049615621</v>
      </c>
      <c r="J71" s="56">
        <f t="shared" ref="J71:AL71" si="24">J15-J19+J35-J51-J70</f>
        <v>1030.157723000013</v>
      </c>
      <c r="K71" s="56">
        <f t="shared" si="24"/>
        <v>-282.85300000000001</v>
      </c>
      <c r="L71" s="56">
        <f t="shared" si="24"/>
        <v>-25.979299999999984</v>
      </c>
      <c r="M71" s="56">
        <f t="shared" si="24"/>
        <v>2.8256000000000014</v>
      </c>
      <c r="N71" s="56">
        <f t="shared" si="24"/>
        <v>-5.5539999999999994</v>
      </c>
      <c r="O71" s="56">
        <f t="shared" si="24"/>
        <v>2791.2179906000001</v>
      </c>
      <c r="P71" s="56">
        <f t="shared" si="24"/>
        <v>8.8876000000000008</v>
      </c>
      <c r="Q71" s="56">
        <f t="shared" si="24"/>
        <v>3921.1439999999998</v>
      </c>
      <c r="R71" s="56">
        <f t="shared" si="24"/>
        <v>509.95139999999998</v>
      </c>
      <c r="S71" s="56">
        <f t="shared" si="24"/>
        <v>-46.324600000000011</v>
      </c>
      <c r="T71" s="56">
        <f t="shared" si="24"/>
        <v>1.3096999999999999</v>
      </c>
      <c r="U71" s="56">
        <f t="shared" si="24"/>
        <v>4457.9794000000002</v>
      </c>
      <c r="V71" s="56">
        <f t="shared" si="24"/>
        <v>1108.1691618906279</v>
      </c>
      <c r="W71" s="56">
        <f t="shared" si="24"/>
        <v>602.20489999999995</v>
      </c>
      <c r="X71" s="56">
        <f t="shared" si="24"/>
        <v>-421.54969645000006</v>
      </c>
      <c r="Y71" s="56">
        <f t="shared" si="24"/>
        <v>-133.99219999999994</v>
      </c>
      <c r="Z71" s="56">
        <f t="shared" si="24"/>
        <v>1287.4818</v>
      </c>
      <c r="AA71" s="56">
        <f t="shared" si="24"/>
        <v>110.10899999999998</v>
      </c>
      <c r="AB71" s="56">
        <f t="shared" si="24"/>
        <v>2.0127999999999999</v>
      </c>
      <c r="AC71" s="56">
        <f t="shared" si="24"/>
        <v>150.9059</v>
      </c>
      <c r="AD71" s="56">
        <f t="shared" si="24"/>
        <v>0.17180000000000001</v>
      </c>
      <c r="AE71" s="56">
        <f t="shared" si="24"/>
        <v>-0.9030000000000058</v>
      </c>
      <c r="AF71" s="56">
        <f t="shared" si="24"/>
        <v>-1</v>
      </c>
      <c r="AG71" s="56">
        <f t="shared" si="24"/>
        <v>0</v>
      </c>
      <c r="AH71" s="56">
        <f t="shared" si="24"/>
        <v>0</v>
      </c>
      <c r="AI71" s="56">
        <f t="shared" si="24"/>
        <v>0</v>
      </c>
      <c r="AJ71" s="56">
        <f t="shared" si="24"/>
        <v>-2.3089999999999988</v>
      </c>
      <c r="AK71" s="56">
        <f t="shared" si="24"/>
        <v>12.856</v>
      </c>
      <c r="AL71" s="56">
        <f t="shared" si="24"/>
        <v>12.697000000000001</v>
      </c>
      <c r="AM71" s="56">
        <f>AM15-AM19+AM35-AM51-AM70</f>
        <v>85857.500602132146</v>
      </c>
      <c r="AN71" s="56">
        <f>AN15-AN19+AN35-AN51-AN70</f>
        <v>84207.85399038282</v>
      </c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</row>
    <row r="72" spans="1:126" s="29" customFormat="1" x14ac:dyDescent="0.2">
      <c r="A72" s="33" t="s">
        <v>189</v>
      </c>
      <c r="B72" s="56">
        <f>B73+B101</f>
        <v>1392.2830564605765</v>
      </c>
      <c r="C72" s="56">
        <f>C73+C101</f>
        <v>9376.1554511269132</v>
      </c>
      <c r="D72" s="56">
        <f t="shared" ref="D72:H72" si="25">D73+D101</f>
        <v>1582.9989297965492</v>
      </c>
      <c r="E72" s="56">
        <f t="shared" si="25"/>
        <v>570.66560848994811</v>
      </c>
      <c r="F72" s="56">
        <f t="shared" si="25"/>
        <v>0</v>
      </c>
      <c r="G72" s="56">
        <f t="shared" si="25"/>
        <v>0.88</v>
      </c>
      <c r="H72" s="56">
        <f t="shared" si="25"/>
        <v>0.10120000000000001</v>
      </c>
      <c r="I72" s="56">
        <f>I73+I101</f>
        <v>10042.542000000001</v>
      </c>
      <c r="J72" s="56">
        <f>J73+J101</f>
        <v>943.89700000000005</v>
      </c>
      <c r="K72" s="56">
        <f t="shared" ref="K72:P72" si="26">K73+K101</f>
        <v>1.2383</v>
      </c>
      <c r="L72" s="56">
        <f t="shared" si="26"/>
        <v>0</v>
      </c>
      <c r="M72" s="56">
        <f t="shared" si="26"/>
        <v>0</v>
      </c>
      <c r="N72" s="56">
        <f t="shared" si="26"/>
        <v>0.57479999999999998</v>
      </c>
      <c r="O72" s="56">
        <f t="shared" si="26"/>
        <v>2414.2995000000001</v>
      </c>
      <c r="P72" s="56">
        <f t="shared" si="26"/>
        <v>4.7900000000000005E-2</v>
      </c>
      <c r="Q72" s="56">
        <f>Q73+Q101</f>
        <v>4208.0406000000003</v>
      </c>
      <c r="R72" s="56">
        <f t="shared" ref="R72:T72" si="27">R73+R101</f>
        <v>509.37150000000003</v>
      </c>
      <c r="S72" s="56">
        <f t="shared" si="27"/>
        <v>1.2699999999999999E-2</v>
      </c>
      <c r="T72" s="56">
        <f t="shared" si="27"/>
        <v>0.40590000000000004</v>
      </c>
      <c r="U72" s="56">
        <f>U73+U101</f>
        <v>4921.2311</v>
      </c>
      <c r="V72" s="56">
        <f t="shared" ref="V72:AL72" si="28">V73+V101</f>
        <v>1097.7571</v>
      </c>
      <c r="W72" s="56">
        <f t="shared" si="28"/>
        <v>0.125</v>
      </c>
      <c r="X72" s="56">
        <f t="shared" si="28"/>
        <v>0</v>
      </c>
      <c r="Y72" s="56">
        <f t="shared" si="28"/>
        <v>101.4761</v>
      </c>
      <c r="Z72" s="56">
        <f t="shared" si="28"/>
        <v>954.58335000000022</v>
      </c>
      <c r="AA72" s="56">
        <f t="shared" si="28"/>
        <v>0</v>
      </c>
      <c r="AB72" s="56">
        <f t="shared" si="28"/>
        <v>3.0543999999999998</v>
      </c>
      <c r="AC72" s="56">
        <f t="shared" si="28"/>
        <v>73.480300000000028</v>
      </c>
      <c r="AD72" s="56">
        <f t="shared" si="28"/>
        <v>6.9000000000000006E-2</v>
      </c>
      <c r="AE72" s="56">
        <f t="shared" si="28"/>
        <v>0</v>
      </c>
      <c r="AF72" s="56">
        <f t="shared" si="28"/>
        <v>0</v>
      </c>
      <c r="AG72" s="56">
        <f t="shared" si="28"/>
        <v>0</v>
      </c>
      <c r="AH72" s="56">
        <f t="shared" si="28"/>
        <v>0</v>
      </c>
      <c r="AI72" s="56">
        <f t="shared" si="28"/>
        <v>0</v>
      </c>
      <c r="AJ72" s="56">
        <f t="shared" si="28"/>
        <v>1207.5613000000001</v>
      </c>
      <c r="AK72" s="56">
        <f t="shared" si="28"/>
        <v>12.291599999999999</v>
      </c>
      <c r="AL72" s="56">
        <f t="shared" si="28"/>
        <v>0</v>
      </c>
      <c r="AM72" s="56">
        <f>AM73+AM101</f>
        <v>87066.315600000002</v>
      </c>
      <c r="AN72" s="56">
        <f>AN73+AN101</f>
        <v>84378.812140115173</v>
      </c>
      <c r="AO72" s="59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</row>
    <row r="73" spans="1:126" ht="12.75" customHeight="1" x14ac:dyDescent="0.2">
      <c r="A73" s="33" t="s">
        <v>190</v>
      </c>
      <c r="B73" s="56">
        <f>B74+B88+B95</f>
        <v>1392.2830564605765</v>
      </c>
      <c r="C73" s="56">
        <f t="shared" ref="C73:AM73" si="29">C74+C88+C95</f>
        <v>9376.1554511269132</v>
      </c>
      <c r="D73" s="56">
        <f t="shared" si="29"/>
        <v>1582.9989297965492</v>
      </c>
      <c r="E73" s="56">
        <f t="shared" si="29"/>
        <v>570.66360848994816</v>
      </c>
      <c r="F73" s="56">
        <f t="shared" si="29"/>
        <v>0</v>
      </c>
      <c r="G73" s="56">
        <f t="shared" si="29"/>
        <v>0.88</v>
      </c>
      <c r="H73" s="56">
        <f t="shared" si="29"/>
        <v>0.10120000000000001</v>
      </c>
      <c r="I73" s="56">
        <f t="shared" si="29"/>
        <v>9725.8330000000005</v>
      </c>
      <c r="J73" s="56">
        <f t="shared" si="29"/>
        <v>943.89700000000005</v>
      </c>
      <c r="K73" s="56">
        <f t="shared" si="29"/>
        <v>1.2383</v>
      </c>
      <c r="L73" s="56">
        <f t="shared" si="29"/>
        <v>0</v>
      </c>
      <c r="M73" s="56">
        <f t="shared" si="29"/>
        <v>0</v>
      </c>
      <c r="N73" s="56">
        <f t="shared" si="29"/>
        <v>0.57479999999999998</v>
      </c>
      <c r="O73" s="56">
        <f t="shared" si="29"/>
        <v>2414.2995000000001</v>
      </c>
      <c r="P73" s="56">
        <f t="shared" si="29"/>
        <v>4.7900000000000005E-2</v>
      </c>
      <c r="Q73" s="56">
        <f t="shared" si="29"/>
        <v>4208.0406000000003</v>
      </c>
      <c r="R73" s="56">
        <f t="shared" si="29"/>
        <v>509.37150000000003</v>
      </c>
      <c r="S73" s="56">
        <f t="shared" si="29"/>
        <v>1.2699999999999999E-2</v>
      </c>
      <c r="T73" s="56">
        <f t="shared" si="29"/>
        <v>0.40590000000000004</v>
      </c>
      <c r="U73" s="56">
        <f t="shared" si="29"/>
        <v>4921.2311</v>
      </c>
      <c r="V73" s="56">
        <f t="shared" si="29"/>
        <v>1097.7571</v>
      </c>
      <c r="W73" s="56">
        <f t="shared" si="29"/>
        <v>0.125</v>
      </c>
      <c r="X73" s="56">
        <f t="shared" si="29"/>
        <v>0</v>
      </c>
      <c r="Y73" s="56">
        <f t="shared" si="29"/>
        <v>101.4761</v>
      </c>
      <c r="Z73" s="56">
        <f t="shared" si="29"/>
        <v>19.689800000000002</v>
      </c>
      <c r="AA73" s="56">
        <f t="shared" si="29"/>
        <v>0</v>
      </c>
      <c r="AB73" s="56">
        <f t="shared" si="29"/>
        <v>1.4E-3</v>
      </c>
      <c r="AC73" s="56">
        <f t="shared" si="29"/>
        <v>4.4583000000000004</v>
      </c>
      <c r="AD73" s="56">
        <f t="shared" si="29"/>
        <v>0</v>
      </c>
      <c r="AE73" s="56">
        <f t="shared" si="29"/>
        <v>0</v>
      </c>
      <c r="AF73" s="56">
        <f t="shared" si="29"/>
        <v>0</v>
      </c>
      <c r="AG73" s="56">
        <f t="shared" si="29"/>
        <v>0</v>
      </c>
      <c r="AH73" s="56">
        <f t="shared" si="29"/>
        <v>0</v>
      </c>
      <c r="AI73" s="56">
        <f t="shared" si="29"/>
        <v>0</v>
      </c>
      <c r="AJ73" s="56">
        <f t="shared" si="29"/>
        <v>1207.5613000000001</v>
      </c>
      <c r="AK73" s="56">
        <f t="shared" si="29"/>
        <v>12.291599999999999</v>
      </c>
      <c r="AL73" s="56">
        <f t="shared" si="29"/>
        <v>0</v>
      </c>
      <c r="AM73" s="56">
        <f t="shared" si="29"/>
        <v>87066.315600000002</v>
      </c>
      <c r="AN73" s="56">
        <f>AN74+AN88+AN95</f>
        <v>84378.812140115173</v>
      </c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</row>
    <row r="74" spans="1:126" x14ac:dyDescent="0.2">
      <c r="A74" s="33" t="s">
        <v>18</v>
      </c>
      <c r="B74" s="56">
        <f t="shared" ref="B74:AN74" si="30">SUM(B75:B87)</f>
        <v>1301.4547390243904</v>
      </c>
      <c r="C74" s="56">
        <f t="shared" si="30"/>
        <v>3260.4876511269113</v>
      </c>
      <c r="D74" s="56">
        <f t="shared" si="30"/>
        <v>8.3733262615489235</v>
      </c>
      <c r="E74" s="56">
        <f t="shared" si="30"/>
        <v>570.66360848994816</v>
      </c>
      <c r="F74" s="56">
        <f t="shared" si="30"/>
        <v>0</v>
      </c>
      <c r="G74" s="56">
        <f t="shared" si="30"/>
        <v>0.88</v>
      </c>
      <c r="H74" s="56">
        <f t="shared" si="30"/>
        <v>0</v>
      </c>
      <c r="I74" s="56">
        <f t="shared" si="30"/>
        <v>1575.1035000000002</v>
      </c>
      <c r="J74" s="56">
        <f t="shared" si="30"/>
        <v>0</v>
      </c>
      <c r="K74" s="56">
        <f t="shared" si="30"/>
        <v>0.1363</v>
      </c>
      <c r="L74" s="56">
        <f t="shared" si="30"/>
        <v>0</v>
      </c>
      <c r="M74" s="56">
        <f t="shared" si="30"/>
        <v>0</v>
      </c>
      <c r="N74" s="56">
        <f t="shared" si="30"/>
        <v>0.13880000000000001</v>
      </c>
      <c r="O74" s="56">
        <f t="shared" si="30"/>
        <v>87.116900000000001</v>
      </c>
      <c r="P74" s="56">
        <f t="shared" si="30"/>
        <v>4.7900000000000005E-2</v>
      </c>
      <c r="Q74" s="56">
        <f t="shared" si="30"/>
        <v>9.4567999999999994</v>
      </c>
      <c r="R74" s="56">
        <f t="shared" si="30"/>
        <v>7.1500000000000008E-2</v>
      </c>
      <c r="S74" s="56">
        <f t="shared" si="30"/>
        <v>1.2699999999999999E-2</v>
      </c>
      <c r="T74" s="56">
        <f t="shared" si="30"/>
        <v>0.40590000000000004</v>
      </c>
      <c r="U74" s="56">
        <f t="shared" si="30"/>
        <v>52.489899999999999</v>
      </c>
      <c r="V74" s="56">
        <f t="shared" si="30"/>
        <v>270.91409999999996</v>
      </c>
      <c r="W74" s="56">
        <f t="shared" si="30"/>
        <v>0.10100000000000001</v>
      </c>
      <c r="X74" s="56">
        <f t="shared" si="30"/>
        <v>0</v>
      </c>
      <c r="Y74" s="56">
        <f t="shared" si="30"/>
        <v>101.4761</v>
      </c>
      <c r="Z74" s="56">
        <f t="shared" si="30"/>
        <v>19.689800000000002</v>
      </c>
      <c r="AA74" s="56">
        <f t="shared" si="30"/>
        <v>0</v>
      </c>
      <c r="AB74" s="56">
        <f t="shared" si="30"/>
        <v>3.9999999999999996E-4</v>
      </c>
      <c r="AC74" s="56">
        <f t="shared" si="30"/>
        <v>4.1798000000000002</v>
      </c>
      <c r="AD74" s="56">
        <f t="shared" si="30"/>
        <v>0</v>
      </c>
      <c r="AE74" s="56">
        <f t="shared" si="30"/>
        <v>0</v>
      </c>
      <c r="AF74" s="56">
        <f t="shared" si="30"/>
        <v>0</v>
      </c>
      <c r="AG74" s="56">
        <f t="shared" si="30"/>
        <v>0</v>
      </c>
      <c r="AH74" s="56">
        <f t="shared" si="30"/>
        <v>0</v>
      </c>
      <c r="AI74" s="56">
        <f t="shared" si="30"/>
        <v>0</v>
      </c>
      <c r="AJ74" s="56">
        <f t="shared" si="30"/>
        <v>39.988300000000002</v>
      </c>
      <c r="AK74" s="56">
        <f t="shared" si="30"/>
        <v>1.5999999999999999E-3</v>
      </c>
      <c r="AL74" s="56">
        <f t="shared" si="30"/>
        <v>0</v>
      </c>
      <c r="AM74" s="56">
        <f t="shared" si="30"/>
        <v>41715.799599999998</v>
      </c>
      <c r="AN74" s="56">
        <f t="shared" si="30"/>
        <v>16149.472168905948</v>
      </c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</row>
    <row r="75" spans="1:126" x14ac:dyDescent="0.2">
      <c r="A75" s="27" t="s">
        <v>19</v>
      </c>
      <c r="B75" s="56">
        <v>1301.2</v>
      </c>
      <c r="C75" s="56">
        <v>386.17814232455714</v>
      </c>
      <c r="D75" s="56"/>
      <c r="E75" s="56">
        <v>103</v>
      </c>
      <c r="F75" s="56"/>
      <c r="G75" s="56"/>
      <c r="H75" s="56"/>
      <c r="I75" s="56">
        <v>58.656200000000005</v>
      </c>
      <c r="J75" s="56"/>
      <c r="K75" s="56"/>
      <c r="L75" s="56"/>
      <c r="M75" s="56"/>
      <c r="N75" s="56"/>
      <c r="O75" s="56">
        <v>24.535599999999999</v>
      </c>
      <c r="P75" s="56"/>
      <c r="Q75" s="56">
        <v>5.2600000000000001E-2</v>
      </c>
      <c r="R75" s="56"/>
      <c r="S75" s="56"/>
      <c r="T75" s="56">
        <v>2.47E-2</v>
      </c>
      <c r="U75" s="56">
        <v>0.20249999999999999</v>
      </c>
      <c r="V75" s="56">
        <v>3.6656999999999997</v>
      </c>
      <c r="W75" s="56"/>
      <c r="X75" s="56"/>
      <c r="Y75" s="56">
        <v>0.76679999999999993</v>
      </c>
      <c r="Z75" s="56"/>
      <c r="AA75" s="56"/>
      <c r="AB75" s="56"/>
      <c r="AC75" s="56">
        <v>2.8999999999999998E-3</v>
      </c>
      <c r="AD75" s="56"/>
      <c r="AE75" s="56"/>
      <c r="AF75" s="56"/>
      <c r="AG75" s="56"/>
      <c r="AH75" s="34"/>
      <c r="AI75" s="34"/>
      <c r="AJ75" s="56"/>
      <c r="AK75" s="56"/>
      <c r="AL75" s="56"/>
      <c r="AM75" s="56">
        <v>10498.197699999999</v>
      </c>
      <c r="AN75" s="56">
        <v>2229.3905950095968</v>
      </c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</row>
    <row r="76" spans="1:126" x14ac:dyDescent="0.2">
      <c r="A76" s="27" t="s">
        <v>91</v>
      </c>
      <c r="B76" s="56"/>
      <c r="C76" s="56"/>
      <c r="D76" s="56">
        <v>5.9831400667232646E-3</v>
      </c>
      <c r="E76" s="56">
        <v>225.52030848994809</v>
      </c>
      <c r="F76" s="56"/>
      <c r="G76" s="56"/>
      <c r="H76" s="56"/>
      <c r="I76" s="56">
        <v>446.07560000000001</v>
      </c>
      <c r="J76" s="56"/>
      <c r="K76" s="56"/>
      <c r="L76" s="56"/>
      <c r="M76" s="56"/>
      <c r="N76" s="56"/>
      <c r="O76" s="56">
        <v>0.28549999999999998</v>
      </c>
      <c r="P76" s="56"/>
      <c r="Q76" s="56">
        <v>5.6600000000000004E-2</v>
      </c>
      <c r="R76" s="56"/>
      <c r="S76" s="56"/>
      <c r="T76" s="56"/>
      <c r="U76" s="56">
        <v>0.47420000000000001</v>
      </c>
      <c r="V76" s="56">
        <v>10.1957</v>
      </c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34"/>
      <c r="AI76" s="34"/>
      <c r="AJ76" s="56">
        <v>32.371200000000002</v>
      </c>
      <c r="AK76" s="56"/>
      <c r="AL76" s="56"/>
      <c r="AM76" s="56">
        <v>3101.8717999999999</v>
      </c>
      <c r="AN76" s="56">
        <v>1118.929942418426</v>
      </c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</row>
    <row r="77" spans="1:126" x14ac:dyDescent="0.2">
      <c r="A77" s="27" t="s">
        <v>20</v>
      </c>
      <c r="B77" s="56"/>
      <c r="C77" s="56">
        <v>823.95916059453646</v>
      </c>
      <c r="D77" s="56">
        <v>5.9831400667232646E-3</v>
      </c>
      <c r="E77" s="56">
        <v>203.69749999999999</v>
      </c>
      <c r="F77" s="56"/>
      <c r="G77" s="56"/>
      <c r="H77" s="56"/>
      <c r="I77" s="56">
        <v>45.197099999999999</v>
      </c>
      <c r="J77" s="56"/>
      <c r="K77" s="56">
        <v>9.9299999999999999E-2</v>
      </c>
      <c r="L77" s="56"/>
      <c r="M77" s="56"/>
      <c r="N77" s="56"/>
      <c r="O77" s="56">
        <v>9.4382999999999999</v>
      </c>
      <c r="P77" s="56">
        <v>3.1600000000000003E-2</v>
      </c>
      <c r="Q77" s="56"/>
      <c r="R77" s="56"/>
      <c r="S77" s="56"/>
      <c r="T77" s="56">
        <v>0.34489999999999998</v>
      </c>
      <c r="U77" s="56">
        <v>11.1625</v>
      </c>
      <c r="V77" s="56">
        <v>213.19639999999998</v>
      </c>
      <c r="W77" s="56">
        <v>0.10100000000000001</v>
      </c>
      <c r="X77" s="56"/>
      <c r="Y77" s="56">
        <v>100.7093</v>
      </c>
      <c r="Z77" s="56">
        <v>7.4000000000000003E-3</v>
      </c>
      <c r="AA77" s="56"/>
      <c r="AB77" s="56"/>
      <c r="AC77" s="56">
        <v>0.68479999999999996</v>
      </c>
      <c r="AD77" s="56"/>
      <c r="AE77" s="56"/>
      <c r="AF77" s="56"/>
      <c r="AG77" s="56"/>
      <c r="AH77" s="34"/>
      <c r="AI77" s="34"/>
      <c r="AJ77" s="56"/>
      <c r="AK77" s="56">
        <v>5.9999999999999995E-4</v>
      </c>
      <c r="AL77" s="56"/>
      <c r="AM77" s="56">
        <v>12084.9951</v>
      </c>
      <c r="AN77" s="56">
        <v>187.3080614203455</v>
      </c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</row>
    <row r="78" spans="1:126" x14ac:dyDescent="0.2">
      <c r="A78" s="27" t="s">
        <v>29</v>
      </c>
      <c r="B78" s="56"/>
      <c r="C78" s="56">
        <v>1900.587377786256</v>
      </c>
      <c r="D78" s="56">
        <v>5.0298633327653839</v>
      </c>
      <c r="E78" s="56">
        <v>11.953200000000001</v>
      </c>
      <c r="F78" s="56"/>
      <c r="G78" s="56"/>
      <c r="H78" s="56"/>
      <c r="I78" s="56">
        <v>221.92510000000001</v>
      </c>
      <c r="J78" s="56"/>
      <c r="K78" s="56">
        <v>3.6999999999999998E-2</v>
      </c>
      <c r="L78" s="56"/>
      <c r="M78" s="56"/>
      <c r="N78" s="56"/>
      <c r="O78" s="56">
        <v>19.014099999999999</v>
      </c>
      <c r="P78" s="56"/>
      <c r="Q78" s="56">
        <v>0.9617</v>
      </c>
      <c r="R78" s="56"/>
      <c r="S78" s="56"/>
      <c r="T78" s="56">
        <v>1.8E-3</v>
      </c>
      <c r="U78" s="56">
        <v>23.2456</v>
      </c>
      <c r="V78" s="56">
        <v>0.311</v>
      </c>
      <c r="W78" s="56"/>
      <c r="X78" s="56"/>
      <c r="Y78" s="56"/>
      <c r="Z78" s="56">
        <v>0.9879</v>
      </c>
      <c r="AA78" s="56"/>
      <c r="AB78" s="56"/>
      <c r="AC78" s="56">
        <v>0.24659999999999999</v>
      </c>
      <c r="AD78" s="56"/>
      <c r="AE78" s="56"/>
      <c r="AF78" s="56"/>
      <c r="AG78" s="56"/>
      <c r="AH78" s="34"/>
      <c r="AI78" s="34"/>
      <c r="AJ78" s="56"/>
      <c r="AK78" s="56"/>
      <c r="AL78" s="56"/>
      <c r="AM78" s="56">
        <v>2183.9466000000002</v>
      </c>
      <c r="AN78" s="56">
        <v>499.71209213051827</v>
      </c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</row>
    <row r="79" spans="1:126" x14ac:dyDescent="0.2">
      <c r="A79" s="27" t="s">
        <v>21</v>
      </c>
      <c r="B79" s="56"/>
      <c r="C79" s="56">
        <v>2.8380615894039734</v>
      </c>
      <c r="D79" s="56">
        <v>5.9831400667232646E-3</v>
      </c>
      <c r="E79" s="56"/>
      <c r="F79" s="56"/>
      <c r="G79" s="56"/>
      <c r="H79" s="56"/>
      <c r="I79" s="56">
        <v>19.041899999999998</v>
      </c>
      <c r="J79" s="56"/>
      <c r="K79" s="56"/>
      <c r="L79" s="56"/>
      <c r="M79" s="56"/>
      <c r="N79" s="56"/>
      <c r="O79" s="56">
        <v>0.59060000000000001</v>
      </c>
      <c r="P79" s="56"/>
      <c r="Q79" s="56">
        <v>0.28699999999999998</v>
      </c>
      <c r="R79" s="56"/>
      <c r="S79" s="56"/>
      <c r="T79" s="56"/>
      <c r="U79" s="56">
        <v>0.2782</v>
      </c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34"/>
      <c r="AI79" s="34"/>
      <c r="AJ79" s="56"/>
      <c r="AK79" s="56"/>
      <c r="AL79" s="56"/>
      <c r="AM79" s="56">
        <v>117.9838</v>
      </c>
      <c r="AN79" s="56">
        <v>9.4049904030710181</v>
      </c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</row>
    <row r="80" spans="1:126" x14ac:dyDescent="0.2">
      <c r="A80" s="27" t="s">
        <v>22</v>
      </c>
      <c r="B80" s="56"/>
      <c r="C80" s="56">
        <v>20.517650381418257</v>
      </c>
      <c r="D80" s="56">
        <v>1.071038793340942</v>
      </c>
      <c r="E80" s="56">
        <v>8.5000000000000006E-2</v>
      </c>
      <c r="F80" s="56"/>
      <c r="G80" s="56">
        <v>0.88</v>
      </c>
      <c r="H80" s="56"/>
      <c r="I80" s="56">
        <v>25.429400000000001</v>
      </c>
      <c r="J80" s="56"/>
      <c r="K80" s="56"/>
      <c r="L80" s="56"/>
      <c r="M80" s="56"/>
      <c r="N80" s="56"/>
      <c r="O80" s="56">
        <v>1.4966999999999999</v>
      </c>
      <c r="P80" s="56"/>
      <c r="Q80" s="56">
        <v>3.5000000000000003E-2</v>
      </c>
      <c r="R80" s="56"/>
      <c r="S80" s="56"/>
      <c r="T80" s="56">
        <v>1.0200000000000001E-2</v>
      </c>
      <c r="U80" s="56">
        <v>0.15129999999999999</v>
      </c>
      <c r="V80" s="56">
        <v>2.4462000000000006</v>
      </c>
      <c r="W80" s="56"/>
      <c r="X80" s="56"/>
      <c r="Y80" s="56"/>
      <c r="Z80" s="56"/>
      <c r="AA80" s="56"/>
      <c r="AB80" s="56"/>
      <c r="AC80" s="56">
        <v>1.7299999999999999E-2</v>
      </c>
      <c r="AD80" s="56"/>
      <c r="AE80" s="56"/>
      <c r="AF80" s="56"/>
      <c r="AG80" s="56"/>
      <c r="AH80" s="34"/>
      <c r="AI80" s="34"/>
      <c r="AJ80" s="56"/>
      <c r="AK80" s="56">
        <v>1E-3</v>
      </c>
      <c r="AL80" s="56"/>
      <c r="AM80" s="56">
        <v>1068.1078</v>
      </c>
      <c r="AN80" s="56">
        <v>302.83109404990404</v>
      </c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</row>
    <row r="81" spans="1:126" x14ac:dyDescent="0.2">
      <c r="A81" s="27" t="s">
        <v>30</v>
      </c>
      <c r="B81" s="56"/>
      <c r="C81" s="56">
        <v>37.874145117321376</v>
      </c>
      <c r="D81" s="56">
        <v>1.9724680832990293</v>
      </c>
      <c r="E81" s="56">
        <v>26.407599999999999</v>
      </c>
      <c r="F81" s="56"/>
      <c r="G81" s="56"/>
      <c r="H81" s="56"/>
      <c r="I81" s="56">
        <v>160.37309999999999</v>
      </c>
      <c r="J81" s="56"/>
      <c r="K81" s="56"/>
      <c r="L81" s="56"/>
      <c r="M81" s="56"/>
      <c r="N81" s="56"/>
      <c r="O81" s="56">
        <v>1.3759000000000001</v>
      </c>
      <c r="P81" s="56"/>
      <c r="Q81" s="56">
        <v>5.0000000000000001E-3</v>
      </c>
      <c r="R81" s="56">
        <v>6.5700000000000008E-2</v>
      </c>
      <c r="S81" s="56"/>
      <c r="T81" s="56">
        <v>1.8499999999999999E-2</v>
      </c>
      <c r="U81" s="56">
        <v>6.1448</v>
      </c>
      <c r="V81" s="56">
        <v>6.0217999999999989</v>
      </c>
      <c r="W81" s="56"/>
      <c r="X81" s="56"/>
      <c r="Y81" s="56"/>
      <c r="Z81" s="56"/>
      <c r="AA81" s="56"/>
      <c r="AB81" s="56"/>
      <c r="AC81" s="56">
        <v>8.3699999999999997E-2</v>
      </c>
      <c r="AD81" s="56"/>
      <c r="AE81" s="56"/>
      <c r="AF81" s="56"/>
      <c r="AG81" s="56"/>
      <c r="AH81" s="34"/>
      <c r="AI81" s="34"/>
      <c r="AJ81" s="56"/>
      <c r="AK81" s="56"/>
      <c r="AL81" s="56"/>
      <c r="AM81" s="56">
        <v>7592.5124000000014</v>
      </c>
      <c r="AN81" s="56">
        <v>4950.6477927063333</v>
      </c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</row>
    <row r="82" spans="1:126" x14ac:dyDescent="0.2">
      <c r="A82" s="27" t="s">
        <v>31</v>
      </c>
      <c r="B82" s="56"/>
      <c r="C82" s="56">
        <v>25.887623388892294</v>
      </c>
      <c r="D82" s="56">
        <v>5.9831400667232646E-3</v>
      </c>
      <c r="E82" s="56"/>
      <c r="F82" s="56"/>
      <c r="G82" s="56"/>
      <c r="H82" s="56"/>
      <c r="I82" s="56">
        <v>474.38560000000007</v>
      </c>
      <c r="J82" s="56"/>
      <c r="K82" s="56"/>
      <c r="L82" s="56"/>
      <c r="M82" s="56"/>
      <c r="N82" s="56"/>
      <c r="O82" s="56">
        <v>18.18</v>
      </c>
      <c r="P82" s="56"/>
      <c r="Q82" s="56">
        <v>7.400000000000001E-2</v>
      </c>
      <c r="R82" s="56"/>
      <c r="S82" s="56"/>
      <c r="T82" s="56"/>
      <c r="U82" s="56">
        <v>3.8845999999999998</v>
      </c>
      <c r="V82" s="56">
        <v>28.3764</v>
      </c>
      <c r="W82" s="56"/>
      <c r="X82" s="56"/>
      <c r="Y82" s="56"/>
      <c r="Z82" s="56"/>
      <c r="AA82" s="56"/>
      <c r="AB82" s="56"/>
      <c r="AC82" s="56">
        <v>0.17680000000000001</v>
      </c>
      <c r="AD82" s="56"/>
      <c r="AE82" s="56"/>
      <c r="AF82" s="56"/>
      <c r="AG82" s="56"/>
      <c r="AH82" s="34"/>
      <c r="AI82" s="34"/>
      <c r="AJ82" s="56">
        <v>8.0000000000000002E-3</v>
      </c>
      <c r="AK82" s="56"/>
      <c r="AL82" s="56"/>
      <c r="AM82" s="56">
        <v>2999.4041999999999</v>
      </c>
      <c r="AN82" s="56">
        <v>1302.1833013435701</v>
      </c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</row>
    <row r="83" spans="1:126" x14ac:dyDescent="0.2">
      <c r="A83" s="27" t="s">
        <v>32</v>
      </c>
      <c r="B83" s="56"/>
      <c r="C83" s="56">
        <v>0.31582975037511934</v>
      </c>
      <c r="D83" s="56"/>
      <c r="E83" s="56"/>
      <c r="F83" s="56"/>
      <c r="G83" s="56"/>
      <c r="H83" s="56"/>
      <c r="I83" s="56">
        <v>5.5327999999999999</v>
      </c>
      <c r="J83" s="56"/>
      <c r="K83" s="56"/>
      <c r="L83" s="56"/>
      <c r="M83" s="56"/>
      <c r="N83" s="56"/>
      <c r="O83" s="56">
        <v>0.69200000000000006</v>
      </c>
      <c r="P83" s="56"/>
      <c r="Q83" s="56"/>
      <c r="R83" s="56"/>
      <c r="S83" s="56"/>
      <c r="T83" s="56"/>
      <c r="U83" s="56">
        <v>4.0999999999999995E-3</v>
      </c>
      <c r="V83" s="56">
        <v>1.4139999999999999</v>
      </c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34"/>
      <c r="AI83" s="34"/>
      <c r="AJ83" s="56"/>
      <c r="AK83" s="56"/>
      <c r="AL83" s="56"/>
      <c r="AM83" s="56">
        <v>151.75349999999997</v>
      </c>
      <c r="AN83" s="56">
        <v>145.63339731285987</v>
      </c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</row>
    <row r="84" spans="1:126" x14ac:dyDescent="0.2">
      <c r="A84" s="27" t="s">
        <v>33</v>
      </c>
      <c r="B84" s="56"/>
      <c r="C84" s="56">
        <v>1.1539127659574469</v>
      </c>
      <c r="D84" s="56"/>
      <c r="E84" s="56"/>
      <c r="F84" s="56"/>
      <c r="G84" s="56"/>
      <c r="H84" s="56"/>
      <c r="I84" s="56">
        <v>0.38480000000000003</v>
      </c>
      <c r="J84" s="56"/>
      <c r="K84" s="56"/>
      <c r="L84" s="56"/>
      <c r="M84" s="56"/>
      <c r="N84" s="56"/>
      <c r="O84" s="56">
        <v>7.2270000000000003</v>
      </c>
      <c r="P84" s="56"/>
      <c r="Q84" s="56"/>
      <c r="R84" s="56"/>
      <c r="S84" s="56"/>
      <c r="T84" s="56"/>
      <c r="U84" s="56">
        <v>1.3299999999999999E-2</v>
      </c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34"/>
      <c r="AI84" s="34"/>
      <c r="AJ84" s="56">
        <v>7.3637999999999995</v>
      </c>
      <c r="AK84" s="56"/>
      <c r="AL84" s="56"/>
      <c r="AM84" s="56">
        <v>11.4299</v>
      </c>
      <c r="AN84" s="56">
        <v>9.5969289827255277E-2</v>
      </c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</row>
    <row r="85" spans="1:126" x14ac:dyDescent="0.2">
      <c r="A85" s="27" t="s">
        <v>23</v>
      </c>
      <c r="B85" s="56">
        <v>0.14723902439024389</v>
      </c>
      <c r="C85" s="56">
        <v>19.234122458599771</v>
      </c>
      <c r="D85" s="56">
        <v>0.24671050574599879</v>
      </c>
      <c r="E85" s="56"/>
      <c r="F85" s="56"/>
      <c r="G85" s="56"/>
      <c r="H85" s="56"/>
      <c r="I85" s="56">
        <v>81.959800000000001</v>
      </c>
      <c r="J85" s="56"/>
      <c r="K85" s="56"/>
      <c r="L85" s="56"/>
      <c r="M85" s="56"/>
      <c r="N85" s="56">
        <v>0.13880000000000001</v>
      </c>
      <c r="O85" s="56">
        <v>3.7364999999999999</v>
      </c>
      <c r="P85" s="56"/>
      <c r="Q85" s="56">
        <v>7.9330999999999996</v>
      </c>
      <c r="R85" s="56">
        <v>5.7999999999999996E-3</v>
      </c>
      <c r="S85" s="56"/>
      <c r="T85" s="56">
        <v>3.3999999999999998E-3</v>
      </c>
      <c r="U85" s="56">
        <v>6.8580000000000005</v>
      </c>
      <c r="V85" s="56">
        <v>5.2035</v>
      </c>
      <c r="W85" s="56"/>
      <c r="X85" s="56"/>
      <c r="Y85" s="56"/>
      <c r="Z85" s="56">
        <v>18.6935</v>
      </c>
      <c r="AA85" s="56"/>
      <c r="AB85" s="56">
        <v>2.9999999999999997E-4</v>
      </c>
      <c r="AC85" s="56">
        <v>9.1000000000000004E-3</v>
      </c>
      <c r="AD85" s="56"/>
      <c r="AE85" s="56"/>
      <c r="AF85" s="56"/>
      <c r="AG85" s="56"/>
      <c r="AH85" s="34"/>
      <c r="AI85" s="34"/>
      <c r="AJ85" s="56">
        <v>1.5300000000000001E-2</v>
      </c>
      <c r="AK85" s="56"/>
      <c r="AL85" s="56"/>
      <c r="AM85" s="56">
        <v>1345.7178999999999</v>
      </c>
      <c r="AN85" s="56">
        <v>4092.0105566218808</v>
      </c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</row>
    <row r="86" spans="1:126" s="29" customFormat="1" x14ac:dyDescent="0.2">
      <c r="A86" s="27" t="s">
        <v>24</v>
      </c>
      <c r="B86" s="56"/>
      <c r="C86" s="56">
        <v>9.0050186780960981</v>
      </c>
      <c r="D86" s="56">
        <v>2.3329846063953365E-2</v>
      </c>
      <c r="E86" s="56"/>
      <c r="F86" s="56"/>
      <c r="G86" s="56"/>
      <c r="H86" s="56"/>
      <c r="I86" s="56">
        <v>5.8955000000000002</v>
      </c>
      <c r="J86" s="56"/>
      <c r="K86" s="56"/>
      <c r="L86" s="56"/>
      <c r="M86" s="56"/>
      <c r="N86" s="56"/>
      <c r="O86" s="56"/>
      <c r="P86" s="56"/>
      <c r="Q86" s="56">
        <v>1.52E-2</v>
      </c>
      <c r="R86" s="56"/>
      <c r="S86" s="56"/>
      <c r="T86" s="56"/>
      <c r="U86" s="56"/>
      <c r="V86" s="56">
        <v>0.03</v>
      </c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34"/>
      <c r="AI86" s="34"/>
      <c r="AJ86" s="56"/>
      <c r="AK86" s="56"/>
      <c r="AL86" s="56"/>
      <c r="AM86" s="56">
        <v>126.56139999999999</v>
      </c>
      <c r="AN86" s="56">
        <v>212.85988483685222</v>
      </c>
      <c r="AO86" s="59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9"/>
      <c r="DV86" s="59"/>
    </row>
    <row r="87" spans="1:126" x14ac:dyDescent="0.2">
      <c r="A87" s="27" t="s">
        <v>75</v>
      </c>
      <c r="B87" s="56">
        <v>0.1075</v>
      </c>
      <c r="C87" s="56">
        <v>32.936606291497419</v>
      </c>
      <c r="D87" s="56">
        <v>5.9831400667232646E-3</v>
      </c>
      <c r="E87" s="56"/>
      <c r="F87" s="56"/>
      <c r="G87" s="56"/>
      <c r="H87" s="56"/>
      <c r="I87" s="56">
        <v>30.246600000000001</v>
      </c>
      <c r="J87" s="56"/>
      <c r="K87" s="56"/>
      <c r="L87" s="56"/>
      <c r="M87" s="56"/>
      <c r="N87" s="56"/>
      <c r="O87" s="56">
        <v>0.54469999999999996</v>
      </c>
      <c r="P87" s="56">
        <v>1.6300000000000002E-2</v>
      </c>
      <c r="Q87" s="56">
        <v>3.6599999999999994E-2</v>
      </c>
      <c r="R87" s="56"/>
      <c r="S87" s="56">
        <v>1.2699999999999999E-2</v>
      </c>
      <c r="T87" s="56">
        <v>2.3999999999999998E-3</v>
      </c>
      <c r="U87" s="56">
        <v>7.0800000000000002E-2</v>
      </c>
      <c r="V87" s="56">
        <v>5.3399999999999996E-2</v>
      </c>
      <c r="W87" s="56"/>
      <c r="X87" s="56"/>
      <c r="Y87" s="56"/>
      <c r="Z87" s="56">
        <v>1E-3</v>
      </c>
      <c r="AA87" s="56"/>
      <c r="AB87" s="56">
        <v>1E-4</v>
      </c>
      <c r="AC87" s="56">
        <v>2.9586000000000006</v>
      </c>
      <c r="AD87" s="56"/>
      <c r="AE87" s="56"/>
      <c r="AF87" s="56"/>
      <c r="AG87" s="56"/>
      <c r="AH87" s="34"/>
      <c r="AI87" s="34"/>
      <c r="AJ87" s="56">
        <v>0.23</v>
      </c>
      <c r="AK87" s="56"/>
      <c r="AL87" s="56"/>
      <c r="AM87" s="56">
        <v>433.31750000000005</v>
      </c>
      <c r="AN87" s="56">
        <v>1098.4644913627637</v>
      </c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</row>
    <row r="88" spans="1:126" x14ac:dyDescent="0.2">
      <c r="A88" s="33" t="s">
        <v>25</v>
      </c>
      <c r="B88" s="56">
        <f>SUM(B89:B94)</f>
        <v>0</v>
      </c>
      <c r="C88" s="56">
        <f>SUM(C89:C94)</f>
        <v>0</v>
      </c>
      <c r="D88" s="56">
        <f t="shared" ref="D88:H88" si="31">SUM(D89:D94)</f>
        <v>0</v>
      </c>
      <c r="E88" s="56">
        <f t="shared" si="31"/>
        <v>0</v>
      </c>
      <c r="F88" s="56">
        <f t="shared" si="31"/>
        <v>0</v>
      </c>
      <c r="G88" s="56">
        <f t="shared" si="31"/>
        <v>0</v>
      </c>
      <c r="H88" s="56">
        <f t="shared" si="31"/>
        <v>0</v>
      </c>
      <c r="I88" s="56">
        <f>SUM(I89:I94)</f>
        <v>0</v>
      </c>
      <c r="J88" s="56">
        <f t="shared" ref="J88:T88" si="32">SUM(J89:J94)</f>
        <v>1.1970000000000001</v>
      </c>
      <c r="K88" s="56">
        <f t="shared" si="32"/>
        <v>0</v>
      </c>
      <c r="L88" s="56">
        <f t="shared" si="32"/>
        <v>0</v>
      </c>
      <c r="M88" s="56">
        <f t="shared" si="32"/>
        <v>0</v>
      </c>
      <c r="N88" s="56">
        <f t="shared" si="32"/>
        <v>0</v>
      </c>
      <c r="O88" s="56">
        <f t="shared" si="32"/>
        <v>1558.008</v>
      </c>
      <c r="P88" s="56">
        <f t="shared" si="32"/>
        <v>0</v>
      </c>
      <c r="Q88" s="56">
        <f t="shared" si="32"/>
        <v>4198.5838000000003</v>
      </c>
      <c r="R88" s="56">
        <f t="shared" si="32"/>
        <v>509.3</v>
      </c>
      <c r="S88" s="56">
        <f t="shared" si="32"/>
        <v>0</v>
      </c>
      <c r="T88" s="56">
        <f t="shared" si="32"/>
        <v>0</v>
      </c>
      <c r="U88" s="56">
        <f>SUM(U89:U94)</f>
        <v>4843.2930000000006</v>
      </c>
      <c r="V88" s="56">
        <f t="shared" ref="V88:AM88" si="33">SUM(V89:V94)</f>
        <v>14.3948</v>
      </c>
      <c r="W88" s="56">
        <f t="shared" si="33"/>
        <v>0</v>
      </c>
      <c r="X88" s="56">
        <f t="shared" si="33"/>
        <v>0</v>
      </c>
      <c r="Y88" s="56">
        <f t="shared" si="33"/>
        <v>0</v>
      </c>
      <c r="Z88" s="56">
        <f t="shared" si="33"/>
        <v>0</v>
      </c>
      <c r="AA88" s="56">
        <f t="shared" si="33"/>
        <v>0</v>
      </c>
      <c r="AB88" s="56">
        <f t="shared" si="33"/>
        <v>0</v>
      </c>
      <c r="AC88" s="56">
        <f t="shared" si="33"/>
        <v>0</v>
      </c>
      <c r="AD88" s="56">
        <f t="shared" si="33"/>
        <v>0</v>
      </c>
      <c r="AE88" s="56">
        <f t="shared" si="33"/>
        <v>0</v>
      </c>
      <c r="AF88" s="56">
        <f t="shared" si="33"/>
        <v>0</v>
      </c>
      <c r="AG88" s="56">
        <f t="shared" si="33"/>
        <v>0</v>
      </c>
      <c r="AH88" s="56">
        <f t="shared" si="33"/>
        <v>0</v>
      </c>
      <c r="AI88" s="56">
        <f t="shared" si="33"/>
        <v>0</v>
      </c>
      <c r="AJ88" s="56">
        <f t="shared" si="33"/>
        <v>0</v>
      </c>
      <c r="AK88" s="56">
        <f t="shared" si="33"/>
        <v>0</v>
      </c>
      <c r="AL88" s="56">
        <f t="shared" si="33"/>
        <v>0</v>
      </c>
      <c r="AM88" s="56">
        <f t="shared" si="33"/>
        <v>3201.0643</v>
      </c>
      <c r="AN88" s="56">
        <f>SUM(AN90:AN94)</f>
        <v>0</v>
      </c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</row>
    <row r="89" spans="1:126" x14ac:dyDescent="0.2">
      <c r="A89" s="27" t="s">
        <v>42</v>
      </c>
      <c r="B89" s="34"/>
      <c r="C89" s="34"/>
      <c r="D89" s="34"/>
      <c r="E89" s="34"/>
      <c r="F89" s="34"/>
      <c r="G89" s="56"/>
      <c r="H89" s="56"/>
      <c r="I89" s="56"/>
      <c r="J89" s="56"/>
      <c r="K89" s="56"/>
      <c r="L89" s="56"/>
      <c r="M89" s="56"/>
      <c r="N89" s="56"/>
      <c r="O89" s="56">
        <v>779</v>
      </c>
      <c r="P89" s="56"/>
      <c r="Q89" s="56"/>
      <c r="R89" s="56">
        <v>509.3</v>
      </c>
      <c r="S89" s="34"/>
      <c r="T89" s="34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34"/>
      <c r="AG89" s="34"/>
      <c r="AH89" s="34"/>
      <c r="AI89" s="34"/>
      <c r="AJ89" s="56"/>
      <c r="AK89" s="56"/>
      <c r="AL89" s="56"/>
      <c r="AM89" s="56"/>
      <c r="AN89" s="56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</row>
    <row r="90" spans="1:126" x14ac:dyDescent="0.2">
      <c r="A90" s="27" t="s">
        <v>34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56">
        <v>779</v>
      </c>
      <c r="P90" s="34"/>
      <c r="Q90" s="56">
        <v>4191.1000000000004</v>
      </c>
      <c r="R90" s="34"/>
      <c r="S90" s="34"/>
      <c r="T90" s="34"/>
      <c r="U90" s="56">
        <v>4431.1000000000004</v>
      </c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56">
        <v>41.534999999999997</v>
      </c>
      <c r="AN90" s="34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</row>
    <row r="91" spans="1:126" x14ac:dyDescent="0.2">
      <c r="A91" s="27" t="s">
        <v>26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56"/>
      <c r="P91" s="34"/>
      <c r="Q91" s="56">
        <v>7.4838000000000005</v>
      </c>
      <c r="R91" s="34"/>
      <c r="S91" s="34"/>
      <c r="T91" s="34"/>
      <c r="U91" s="56">
        <v>411.52800000000002</v>
      </c>
      <c r="V91" s="56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56">
        <v>2427.2822999999999</v>
      </c>
      <c r="AN91" s="34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</row>
    <row r="92" spans="1:126" x14ac:dyDescent="0.2">
      <c r="A92" s="27" t="s">
        <v>35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56">
        <v>1E-3</v>
      </c>
      <c r="P92" s="34"/>
      <c r="Q92" s="34"/>
      <c r="R92" s="34"/>
      <c r="S92" s="34"/>
      <c r="T92" s="34"/>
      <c r="U92" s="34"/>
      <c r="V92" s="56">
        <v>9.835799999999999</v>
      </c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</row>
    <row r="93" spans="1:126" x14ac:dyDescent="0.2">
      <c r="A93" s="27" t="s">
        <v>36</v>
      </c>
      <c r="B93" s="34"/>
      <c r="C93" s="34"/>
      <c r="D93" s="34"/>
      <c r="E93" s="34"/>
      <c r="F93" s="34"/>
      <c r="G93" s="34"/>
      <c r="H93" s="34"/>
      <c r="I93" s="34"/>
      <c r="J93" s="56">
        <v>1.1970000000000001</v>
      </c>
      <c r="K93" s="34"/>
      <c r="L93" s="34"/>
      <c r="M93" s="34"/>
      <c r="N93" s="34"/>
      <c r="O93" s="56">
        <v>7.0000000000000001E-3</v>
      </c>
      <c r="P93" s="34"/>
      <c r="Q93" s="34"/>
      <c r="R93" s="34"/>
      <c r="S93" s="34"/>
      <c r="T93" s="34"/>
      <c r="U93" s="56">
        <v>0.66500000000000004</v>
      </c>
      <c r="V93" s="56">
        <v>4.5590000000000002</v>
      </c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56">
        <v>690.38499999999999</v>
      </c>
      <c r="AN93" s="34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</row>
    <row r="94" spans="1:126" s="29" customFormat="1" x14ac:dyDescent="0.2">
      <c r="A94" s="27" t="s">
        <v>51</v>
      </c>
      <c r="B94" s="34"/>
      <c r="C94" s="34"/>
      <c r="D94" s="34"/>
      <c r="E94" s="34"/>
      <c r="F94" s="34"/>
      <c r="G94" s="34"/>
      <c r="H94" s="34"/>
      <c r="I94" s="34"/>
      <c r="J94" s="56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56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56">
        <v>41.862000000000002</v>
      </c>
      <c r="AN94" s="34"/>
      <c r="AO94" s="59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</row>
    <row r="95" spans="1:126" x14ac:dyDescent="0.2">
      <c r="A95" s="33" t="s">
        <v>76</v>
      </c>
      <c r="B95" s="56">
        <f>SUM(B96:B100)</f>
        <v>90.828317436186012</v>
      </c>
      <c r="C95" s="56">
        <f t="shared" ref="C95:AI95" si="34">SUM(C96:C100)</f>
        <v>6115.667800000002</v>
      </c>
      <c r="D95" s="56">
        <f t="shared" si="34"/>
        <v>1574.6256035350002</v>
      </c>
      <c r="E95" s="56">
        <f t="shared" si="34"/>
        <v>0</v>
      </c>
      <c r="F95" s="56">
        <f t="shared" si="34"/>
        <v>0</v>
      </c>
      <c r="G95" s="56">
        <f t="shared" si="34"/>
        <v>0</v>
      </c>
      <c r="H95" s="56">
        <f t="shared" si="34"/>
        <v>0.10120000000000001</v>
      </c>
      <c r="I95" s="56">
        <f t="shared" si="34"/>
        <v>8150.7295000000004</v>
      </c>
      <c r="J95" s="56">
        <f t="shared" si="34"/>
        <v>942.7</v>
      </c>
      <c r="K95" s="56">
        <f t="shared" si="34"/>
        <v>1.1019999999999999</v>
      </c>
      <c r="L95" s="56">
        <f t="shared" si="34"/>
        <v>0</v>
      </c>
      <c r="M95" s="56">
        <f t="shared" si="34"/>
        <v>0</v>
      </c>
      <c r="N95" s="56">
        <f t="shared" si="34"/>
        <v>0.436</v>
      </c>
      <c r="O95" s="56">
        <f t="shared" si="34"/>
        <v>769.17460000000005</v>
      </c>
      <c r="P95" s="56">
        <f t="shared" si="34"/>
        <v>0</v>
      </c>
      <c r="Q95" s="56">
        <f t="shared" si="34"/>
        <v>0</v>
      </c>
      <c r="R95" s="56">
        <f t="shared" si="34"/>
        <v>0</v>
      </c>
      <c r="S95" s="56">
        <f t="shared" si="34"/>
        <v>0</v>
      </c>
      <c r="T95" s="56">
        <f t="shared" si="34"/>
        <v>0</v>
      </c>
      <c r="U95" s="56">
        <f t="shared" si="34"/>
        <v>25.4482</v>
      </c>
      <c r="V95" s="56">
        <f t="shared" si="34"/>
        <v>812.44820000000004</v>
      </c>
      <c r="W95" s="56">
        <f t="shared" si="34"/>
        <v>2.4E-2</v>
      </c>
      <c r="X95" s="56">
        <f t="shared" si="34"/>
        <v>0</v>
      </c>
      <c r="Y95" s="56">
        <f t="shared" si="34"/>
        <v>0</v>
      </c>
      <c r="Z95" s="56">
        <f t="shared" si="34"/>
        <v>0</v>
      </c>
      <c r="AA95" s="56">
        <f t="shared" si="34"/>
        <v>0</v>
      </c>
      <c r="AB95" s="56">
        <f t="shared" si="34"/>
        <v>1E-3</v>
      </c>
      <c r="AC95" s="56">
        <f t="shared" si="34"/>
        <v>0.27850000000000003</v>
      </c>
      <c r="AD95" s="56">
        <f t="shared" si="34"/>
        <v>0</v>
      </c>
      <c r="AE95" s="56">
        <f t="shared" si="34"/>
        <v>0</v>
      </c>
      <c r="AF95" s="56">
        <f t="shared" si="34"/>
        <v>0</v>
      </c>
      <c r="AG95" s="56">
        <f t="shared" si="34"/>
        <v>0</v>
      </c>
      <c r="AH95" s="56">
        <f t="shared" si="34"/>
        <v>0</v>
      </c>
      <c r="AI95" s="56">
        <f t="shared" si="34"/>
        <v>0</v>
      </c>
      <c r="AJ95" s="56">
        <f>SUM(AJ96:AJ100)</f>
        <v>1167.5730000000001</v>
      </c>
      <c r="AK95" s="56">
        <f t="shared" ref="AK95:AN95" si="35">SUM(AK96:AK100)</f>
        <v>12.29</v>
      </c>
      <c r="AL95" s="56">
        <f t="shared" si="35"/>
        <v>0</v>
      </c>
      <c r="AM95" s="56">
        <f t="shared" si="35"/>
        <v>42149.451700000005</v>
      </c>
      <c r="AN95" s="56">
        <f t="shared" si="35"/>
        <v>68229.339971209221</v>
      </c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</row>
    <row r="96" spans="1:126" x14ac:dyDescent="0.2">
      <c r="A96" s="27" t="s">
        <v>77</v>
      </c>
      <c r="B96" s="56">
        <v>0.28991743618601301</v>
      </c>
      <c r="C96" s="56">
        <v>168.54995000000002</v>
      </c>
      <c r="D96" s="56">
        <v>655.83630000000005</v>
      </c>
      <c r="E96" s="34"/>
      <c r="F96" s="34"/>
      <c r="G96" s="34"/>
      <c r="H96" s="56">
        <v>6.8000000000000005E-2</v>
      </c>
      <c r="I96" s="56">
        <v>1797.8515</v>
      </c>
      <c r="J96" s="34"/>
      <c r="K96" s="56">
        <v>0.95599999999999996</v>
      </c>
      <c r="L96" s="34"/>
      <c r="M96" s="34"/>
      <c r="N96" s="56">
        <v>6.0000000000000001E-3</v>
      </c>
      <c r="O96" s="56">
        <v>27.125400000000003</v>
      </c>
      <c r="P96" s="34"/>
      <c r="Q96" s="56"/>
      <c r="R96" s="56"/>
      <c r="S96" s="56"/>
      <c r="T96" s="34"/>
      <c r="U96" s="56">
        <v>23.517199999999999</v>
      </c>
      <c r="V96" s="56">
        <v>349.74740000000003</v>
      </c>
      <c r="W96" s="56"/>
      <c r="X96" s="34"/>
      <c r="Y96" s="34"/>
      <c r="Z96" s="34"/>
      <c r="AA96" s="34"/>
      <c r="AB96" s="56">
        <v>1E-3</v>
      </c>
      <c r="AC96" s="56">
        <v>0.25280000000000002</v>
      </c>
      <c r="AD96" s="56"/>
      <c r="AE96" s="56"/>
      <c r="AF96" s="34"/>
      <c r="AG96" s="34"/>
      <c r="AH96" s="34"/>
      <c r="AI96" s="34"/>
      <c r="AJ96" s="56">
        <f>346*1.1</f>
        <v>380.6</v>
      </c>
      <c r="AK96" s="56">
        <v>7.8</v>
      </c>
      <c r="AL96" s="56"/>
      <c r="AM96" s="56">
        <f>15527.3822+3000</f>
        <v>18527.3822</v>
      </c>
      <c r="AN96" s="56">
        <v>21937.97984644914</v>
      </c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</row>
    <row r="97" spans="1:126" x14ac:dyDescent="0.2">
      <c r="A97" s="27" t="s">
        <v>78</v>
      </c>
      <c r="B97" s="56">
        <v>90.538399999999996</v>
      </c>
      <c r="C97" s="56">
        <v>4869.3190500000019</v>
      </c>
      <c r="D97" s="56">
        <v>909.28835353499994</v>
      </c>
      <c r="E97" s="34"/>
      <c r="F97" s="34"/>
      <c r="G97" s="34"/>
      <c r="H97" s="34"/>
      <c r="I97" s="56">
        <v>6198.6013000000003</v>
      </c>
      <c r="J97" s="34"/>
      <c r="K97" s="56"/>
      <c r="L97" s="34"/>
      <c r="M97" s="34"/>
      <c r="N97" s="56"/>
      <c r="O97" s="56">
        <v>730.31600000000003</v>
      </c>
      <c r="P97" s="34"/>
      <c r="Q97" s="34"/>
      <c r="R97" s="34"/>
      <c r="S97" s="34"/>
      <c r="T97" s="34"/>
      <c r="U97" s="56"/>
      <c r="V97" s="69">
        <v>462.68900000000002</v>
      </c>
      <c r="W97" s="56">
        <v>2.4E-2</v>
      </c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56">
        <f>543.43*1.1</f>
        <v>597.77300000000002</v>
      </c>
      <c r="AK97" s="56">
        <v>4.49</v>
      </c>
      <c r="AL97" s="39"/>
      <c r="AM97" s="56">
        <v>20666.306499999999</v>
      </c>
      <c r="AN97" s="56">
        <v>45885.103166986562</v>
      </c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</row>
    <row r="98" spans="1:126" x14ac:dyDescent="0.2">
      <c r="A98" s="27" t="s">
        <v>37</v>
      </c>
      <c r="B98" s="56"/>
      <c r="C98" s="56">
        <v>243.25984999999997</v>
      </c>
      <c r="D98" s="56">
        <v>9.4809999999999999</v>
      </c>
      <c r="E98" s="34"/>
      <c r="F98" s="34"/>
      <c r="G98" s="34"/>
      <c r="H98" s="56">
        <v>3.32E-2</v>
      </c>
      <c r="I98" s="56">
        <v>154.27670000000001</v>
      </c>
      <c r="J98" s="34"/>
      <c r="K98" s="56">
        <v>0.14599999999999999</v>
      </c>
      <c r="L98" s="34"/>
      <c r="M98" s="34"/>
      <c r="N98" s="56">
        <v>0.43</v>
      </c>
      <c r="O98" s="56">
        <v>11.7332</v>
      </c>
      <c r="P98" s="34"/>
      <c r="Q98" s="56"/>
      <c r="R98" s="34"/>
      <c r="S98" s="34"/>
      <c r="T98" s="34"/>
      <c r="U98" s="56">
        <v>1.931</v>
      </c>
      <c r="V98" s="56">
        <v>1.1800000000000001E-2</v>
      </c>
      <c r="W98" s="56"/>
      <c r="X98" s="34"/>
      <c r="Y98" s="34"/>
      <c r="Z98" s="34"/>
      <c r="AA98" s="34"/>
      <c r="AB98" s="56"/>
      <c r="AC98" s="56">
        <v>2.5700000000000001E-2</v>
      </c>
      <c r="AD98" s="56"/>
      <c r="AE98" s="56"/>
      <c r="AF98" s="34"/>
      <c r="AG98" s="34"/>
      <c r="AH98" s="34"/>
      <c r="AI98" s="34"/>
      <c r="AJ98" s="56">
        <f>172*1.1</f>
        <v>189.20000000000002</v>
      </c>
      <c r="AK98" s="56"/>
      <c r="AL98" s="56"/>
      <c r="AM98" s="56">
        <v>2944.4079999999999</v>
      </c>
      <c r="AN98" s="56">
        <v>406.21880998080616</v>
      </c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</row>
    <row r="99" spans="1:126" x14ac:dyDescent="0.2">
      <c r="A99" s="27" t="s">
        <v>38</v>
      </c>
      <c r="B99" s="34"/>
      <c r="C99" s="56">
        <v>3.8949999999999999E-2</v>
      </c>
      <c r="D99" s="56">
        <v>1.9949999999999999E-2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56">
        <v>11.355</v>
      </c>
      <c r="AN99" s="56">
        <v>3.814779270633397E-2</v>
      </c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</row>
    <row r="100" spans="1:126" x14ac:dyDescent="0.2">
      <c r="A100" s="27" t="s">
        <v>79</v>
      </c>
      <c r="B100" s="34"/>
      <c r="C100" s="56">
        <f>1669/2</f>
        <v>834.5</v>
      </c>
      <c r="D100" s="56"/>
      <c r="E100" s="34"/>
      <c r="F100" s="34"/>
      <c r="G100" s="34"/>
      <c r="H100" s="34"/>
      <c r="I100" s="56"/>
      <c r="J100" s="56">
        <f>1885.4/2</f>
        <v>942.7</v>
      </c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</row>
    <row r="101" spans="1:126" x14ac:dyDescent="0.2">
      <c r="A101" s="33" t="s">
        <v>17</v>
      </c>
      <c r="B101" s="56">
        <f>B102+B103+B104+B105+B107++B108</f>
        <v>0</v>
      </c>
      <c r="C101" s="56">
        <f t="shared" ref="C101:F101" si="36">C102+C103+C104+C105+C107++C108</f>
        <v>0</v>
      </c>
      <c r="D101" s="56">
        <f t="shared" si="36"/>
        <v>0</v>
      </c>
      <c r="E101" s="56">
        <f t="shared" si="36"/>
        <v>2E-3</v>
      </c>
      <c r="F101" s="56">
        <f t="shared" si="36"/>
        <v>0</v>
      </c>
      <c r="G101" s="56">
        <f>G102+G103+G104+G105+G107++G108</f>
        <v>0</v>
      </c>
      <c r="H101" s="56">
        <f t="shared" ref="H101:AM101" si="37">H102+H103+H104+H105+H107++H108</f>
        <v>0</v>
      </c>
      <c r="I101" s="56">
        <f t="shared" si="37"/>
        <v>316.709</v>
      </c>
      <c r="J101" s="56">
        <f t="shared" si="37"/>
        <v>0</v>
      </c>
      <c r="K101" s="56">
        <f t="shared" si="37"/>
        <v>0</v>
      </c>
      <c r="L101" s="56">
        <f t="shared" si="37"/>
        <v>0</v>
      </c>
      <c r="M101" s="56">
        <f t="shared" si="37"/>
        <v>0</v>
      </c>
      <c r="N101" s="56">
        <f t="shared" si="37"/>
        <v>0</v>
      </c>
      <c r="O101" s="56">
        <f t="shared" si="37"/>
        <v>0</v>
      </c>
      <c r="P101" s="56">
        <f t="shared" si="37"/>
        <v>0</v>
      </c>
      <c r="Q101" s="56">
        <f t="shared" si="37"/>
        <v>0</v>
      </c>
      <c r="R101" s="56">
        <f t="shared" si="37"/>
        <v>0</v>
      </c>
      <c r="S101" s="56">
        <f t="shared" si="37"/>
        <v>0</v>
      </c>
      <c r="T101" s="56">
        <f t="shared" si="37"/>
        <v>0</v>
      </c>
      <c r="U101" s="56">
        <f t="shared" si="37"/>
        <v>0</v>
      </c>
      <c r="V101" s="56">
        <f t="shared" si="37"/>
        <v>0</v>
      </c>
      <c r="W101" s="56">
        <f t="shared" si="37"/>
        <v>0</v>
      </c>
      <c r="X101" s="56">
        <f t="shared" si="37"/>
        <v>0</v>
      </c>
      <c r="Y101" s="56">
        <f t="shared" si="37"/>
        <v>0</v>
      </c>
      <c r="Z101" s="56">
        <f t="shared" si="37"/>
        <v>934.89355000000023</v>
      </c>
      <c r="AA101" s="56">
        <f t="shared" si="37"/>
        <v>0</v>
      </c>
      <c r="AB101" s="56">
        <f t="shared" si="37"/>
        <v>3.0529999999999999</v>
      </c>
      <c r="AC101" s="56">
        <f t="shared" si="37"/>
        <v>69.022000000000034</v>
      </c>
      <c r="AD101" s="56">
        <f t="shared" si="37"/>
        <v>6.9000000000000006E-2</v>
      </c>
      <c r="AE101" s="56">
        <f t="shared" si="37"/>
        <v>0</v>
      </c>
      <c r="AF101" s="56">
        <f t="shared" si="37"/>
        <v>0</v>
      </c>
      <c r="AG101" s="56">
        <f t="shared" si="37"/>
        <v>0</v>
      </c>
      <c r="AH101" s="56">
        <f t="shared" si="37"/>
        <v>0</v>
      </c>
      <c r="AI101" s="56">
        <f t="shared" si="37"/>
        <v>0</v>
      </c>
      <c r="AJ101" s="56">
        <f t="shared" si="37"/>
        <v>0</v>
      </c>
      <c r="AK101" s="56">
        <f t="shared" si="37"/>
        <v>0</v>
      </c>
      <c r="AL101" s="56">
        <f t="shared" si="37"/>
        <v>0</v>
      </c>
      <c r="AM101" s="56">
        <f t="shared" si="37"/>
        <v>0</v>
      </c>
      <c r="AN101" s="56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</row>
    <row r="102" spans="1:126" x14ac:dyDescent="0.2">
      <c r="A102" s="27" t="s">
        <v>68</v>
      </c>
      <c r="B102" s="34"/>
      <c r="C102" s="34"/>
      <c r="D102" s="34"/>
      <c r="E102" s="34"/>
      <c r="F102" s="56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56"/>
      <c r="T102" s="56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</row>
    <row r="103" spans="1:126" x14ac:dyDescent="0.2">
      <c r="A103" s="27" t="s">
        <v>69</v>
      </c>
      <c r="B103" s="34"/>
      <c r="C103" s="34"/>
      <c r="D103" s="34"/>
      <c r="E103" s="56">
        <v>2E-3</v>
      </c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56"/>
      <c r="R103" s="34"/>
      <c r="S103" s="56"/>
      <c r="T103" s="56"/>
      <c r="U103" s="34"/>
      <c r="V103" s="34"/>
      <c r="W103" s="34"/>
      <c r="X103" s="34"/>
      <c r="Y103" s="34"/>
      <c r="Z103" s="56">
        <v>25.511000000000003</v>
      </c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</row>
    <row r="104" spans="1:126" x14ac:dyDescent="0.2">
      <c r="A104" s="27" t="s">
        <v>70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56"/>
      <c r="T104" s="56"/>
      <c r="U104" s="34"/>
      <c r="V104" s="34"/>
      <c r="W104" s="34"/>
      <c r="X104" s="34"/>
      <c r="Y104" s="34"/>
      <c r="Z104" s="56">
        <v>11.411000000000001</v>
      </c>
      <c r="AA104" s="34"/>
      <c r="AB104" s="56">
        <v>1E-3</v>
      </c>
      <c r="AC104" s="56">
        <v>50.617000000000047</v>
      </c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</row>
    <row r="105" spans="1:126" x14ac:dyDescent="0.2">
      <c r="A105" s="27" t="s">
        <v>71</v>
      </c>
      <c r="B105" s="34"/>
      <c r="C105" s="34"/>
      <c r="D105" s="34"/>
      <c r="E105" s="34"/>
      <c r="F105" s="34"/>
      <c r="G105" s="34"/>
      <c r="H105" s="34"/>
      <c r="I105" s="56">
        <v>316.709</v>
      </c>
      <c r="J105" s="34"/>
      <c r="K105" s="34"/>
      <c r="L105" s="34"/>
      <c r="M105" s="34"/>
      <c r="N105" s="34"/>
      <c r="O105" s="34"/>
      <c r="P105" s="34"/>
      <c r="Q105" s="56"/>
      <c r="R105" s="56"/>
      <c r="S105" s="56"/>
      <c r="T105" s="56"/>
      <c r="U105" s="34"/>
      <c r="V105" s="34"/>
      <c r="W105" s="34"/>
      <c r="X105" s="34"/>
      <c r="Y105" s="34"/>
      <c r="Z105" s="56">
        <v>646.93754999999999</v>
      </c>
      <c r="AA105" s="34"/>
      <c r="AB105" s="56">
        <v>0.14900000000000002</v>
      </c>
      <c r="AC105" s="56">
        <v>18.32</v>
      </c>
      <c r="AD105" s="56"/>
      <c r="AE105" s="56"/>
      <c r="AF105" s="34"/>
      <c r="AG105" s="34"/>
      <c r="AH105" s="34"/>
      <c r="AI105" s="34"/>
      <c r="AJ105" s="34"/>
      <c r="AK105" s="34"/>
      <c r="AL105" s="34"/>
      <c r="AM105" s="34"/>
      <c r="AN105" s="34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</row>
    <row r="106" spans="1:126" x14ac:dyDescent="0.2">
      <c r="A106" s="60" t="s">
        <v>72</v>
      </c>
      <c r="B106" s="34"/>
      <c r="C106" s="34"/>
      <c r="D106" s="34"/>
      <c r="E106" s="34"/>
      <c r="F106" s="34"/>
      <c r="G106" s="34"/>
      <c r="H106" s="34"/>
      <c r="I106" s="56">
        <v>247.44589999999999</v>
      </c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56"/>
      <c r="U106" s="34"/>
      <c r="V106" s="34"/>
      <c r="W106" s="34"/>
      <c r="X106" s="34"/>
      <c r="Y106" s="34"/>
      <c r="Z106" s="34"/>
      <c r="AA106" s="34"/>
      <c r="AB106" s="56"/>
      <c r="AC106" s="56">
        <v>8.9999999999999993E-3</v>
      </c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</row>
    <row r="107" spans="1:126" x14ac:dyDescent="0.2">
      <c r="A107" s="27" t="s">
        <v>73</v>
      </c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56"/>
      <c r="R107" s="34"/>
      <c r="S107" s="34"/>
      <c r="T107" s="56"/>
      <c r="U107" s="34"/>
      <c r="V107" s="34"/>
      <c r="W107" s="34"/>
      <c r="X107" s="34"/>
      <c r="Y107" s="34"/>
      <c r="Z107" s="34"/>
      <c r="AA107" s="34"/>
      <c r="AB107" s="56">
        <v>3.0000000000000001E-3</v>
      </c>
      <c r="AC107" s="56">
        <v>8.5000000000000006E-2</v>
      </c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</row>
    <row r="108" spans="1:126" x14ac:dyDescent="0.2">
      <c r="A108" s="27" t="s">
        <v>74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56"/>
      <c r="R108" s="56"/>
      <c r="S108" s="34"/>
      <c r="T108" s="56"/>
      <c r="U108" s="34"/>
      <c r="V108" s="34"/>
      <c r="W108" s="34"/>
      <c r="X108" s="34"/>
      <c r="Y108" s="34"/>
      <c r="Z108" s="56">
        <v>251.03400000000022</v>
      </c>
      <c r="AA108" s="34"/>
      <c r="AB108" s="56">
        <v>2.9</v>
      </c>
      <c r="AC108" s="34"/>
      <c r="AD108" s="56">
        <v>6.9000000000000006E-2</v>
      </c>
      <c r="AE108" s="56"/>
      <c r="AF108" s="34"/>
      <c r="AG108" s="34"/>
      <c r="AH108" s="34"/>
      <c r="AI108" s="34"/>
      <c r="AJ108" s="56"/>
      <c r="AK108" s="34"/>
      <c r="AL108" s="34"/>
      <c r="AM108" s="34"/>
      <c r="AN108" s="34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</row>
    <row r="109" spans="1:126" x14ac:dyDescent="0.2">
      <c r="A109" s="61" t="s">
        <v>27</v>
      </c>
      <c r="B109" s="70">
        <f>B17</f>
        <v>1.4843539423509355E-2</v>
      </c>
      <c r="C109" s="70">
        <f t="shared" ref="C109" si="38">C17</f>
        <v>-2630.8127300850665</v>
      </c>
      <c r="D109" s="70">
        <f>D17</f>
        <v>387.0847702034514</v>
      </c>
      <c r="E109" s="70">
        <f t="shared" ref="E109:F109" si="39">E17</f>
        <v>-34.698308489948317</v>
      </c>
      <c r="F109" s="70">
        <f t="shared" si="39"/>
        <v>-1.1200000000007648E-2</v>
      </c>
      <c r="G109" s="70">
        <f>G17</f>
        <v>-1.38</v>
      </c>
      <c r="H109" s="70">
        <f>H17</f>
        <v>-0.10120000000045476</v>
      </c>
      <c r="I109" s="70">
        <f>I17</f>
        <v>-478.78109503843916</v>
      </c>
      <c r="J109" s="70">
        <f t="shared" ref="J109:Q109" si="40">J17</f>
        <v>355.76072300001294</v>
      </c>
      <c r="K109" s="70">
        <f t="shared" si="40"/>
        <v>-284.09129999999999</v>
      </c>
      <c r="L109" s="70">
        <f t="shared" si="40"/>
        <v>-25.979299999999984</v>
      </c>
      <c r="M109" s="70">
        <f t="shared" si="40"/>
        <v>2.8256000000000014</v>
      </c>
      <c r="N109" s="70">
        <f t="shared" si="40"/>
        <v>-6.1287999999999991</v>
      </c>
      <c r="O109" s="70">
        <f t="shared" si="40"/>
        <v>376.91849060000004</v>
      </c>
      <c r="P109" s="70">
        <f t="shared" si="40"/>
        <v>8.8397000000000006</v>
      </c>
      <c r="Q109" s="70">
        <f t="shared" si="40"/>
        <v>-286.89660000000049</v>
      </c>
      <c r="R109" s="70">
        <f>R17</f>
        <v>0.57989999999995234</v>
      </c>
      <c r="S109" s="70">
        <f t="shared" ref="S109:T109" si="41">S17</f>
        <v>-46.337300000000013</v>
      </c>
      <c r="T109" s="70">
        <f t="shared" si="41"/>
        <v>0.90379999999999983</v>
      </c>
      <c r="U109" s="70">
        <f>U17</f>
        <v>-463.2516999999998</v>
      </c>
      <c r="V109" s="70">
        <f t="shared" ref="V109:AL109" si="42">V17</f>
        <v>10.412061890627911</v>
      </c>
      <c r="W109" s="70">
        <f t="shared" si="42"/>
        <v>602.07989999999995</v>
      </c>
      <c r="X109" s="70">
        <f t="shared" si="42"/>
        <v>-421.54969645000006</v>
      </c>
      <c r="Y109" s="70">
        <f t="shared" si="42"/>
        <v>-235.46829999999994</v>
      </c>
      <c r="Z109" s="70">
        <f t="shared" si="42"/>
        <v>332.8984499999998</v>
      </c>
      <c r="AA109" s="70">
        <f t="shared" si="42"/>
        <v>110.10899999999998</v>
      </c>
      <c r="AB109" s="70">
        <f t="shared" si="42"/>
        <v>-1.0415999999999999</v>
      </c>
      <c r="AC109" s="70">
        <f t="shared" si="42"/>
        <v>77.425599999999974</v>
      </c>
      <c r="AD109" s="70">
        <f t="shared" si="42"/>
        <v>0.1028</v>
      </c>
      <c r="AE109" s="70">
        <f t="shared" si="42"/>
        <v>-0.9030000000000058</v>
      </c>
      <c r="AF109" s="70">
        <f t="shared" si="42"/>
        <v>-1</v>
      </c>
      <c r="AG109" s="70">
        <f t="shared" si="42"/>
        <v>0</v>
      </c>
      <c r="AH109" s="70">
        <f t="shared" si="42"/>
        <v>0</v>
      </c>
      <c r="AI109" s="70">
        <f t="shared" si="42"/>
        <v>0</v>
      </c>
      <c r="AJ109" s="70">
        <f t="shared" si="42"/>
        <v>-1209.8703</v>
      </c>
      <c r="AK109" s="70">
        <f t="shared" si="42"/>
        <v>0.5644000000000009</v>
      </c>
      <c r="AL109" s="70">
        <f t="shared" si="42"/>
        <v>-2.9999999999983373E-3</v>
      </c>
      <c r="AM109" s="70">
        <f>AM17</f>
        <v>-1208.8149978678557</v>
      </c>
      <c r="AN109" s="70">
        <f t="shared" ref="AN109" si="43">AN17</f>
        <v>-170.95814973235247</v>
      </c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</row>
    <row r="110" spans="1:126" ht="15.75" customHeight="1" x14ac:dyDescent="0.2">
      <c r="A110" s="62" t="s">
        <v>94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4"/>
      <c r="R110" s="64"/>
      <c r="S110" s="64"/>
      <c r="T110" s="64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</row>
    <row r="111" spans="1:126" ht="15.75" customHeight="1" x14ac:dyDescent="0.2">
      <c r="A111" s="62" t="s">
        <v>95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7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</row>
    <row r="112" spans="1:126" ht="15" customHeight="1" x14ac:dyDescent="0.2">
      <c r="A112" s="62" t="s">
        <v>172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</row>
    <row r="113" spans="1:1" ht="12.75" x14ac:dyDescent="0.2">
      <c r="A113" s="62" t="s">
        <v>171</v>
      </c>
    </row>
  </sheetData>
  <mergeCells count="7">
    <mergeCell ref="A1:AN1"/>
    <mergeCell ref="B4:H4"/>
    <mergeCell ref="I4:I5"/>
    <mergeCell ref="AF4:AL4"/>
    <mergeCell ref="AM4:AM5"/>
    <mergeCell ref="AN4:AN5"/>
    <mergeCell ref="J4:AE4"/>
  </mergeCells>
  <dataValidations count="1">
    <dataValidation type="decimal" operator="greaterThanOrEqual" allowBlank="1" showInputMessage="1" showErrorMessage="1" error="Positive decimal numbers only / Nombre décimaux positifs seulement" sqref="AB9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O1"/>
    </sheetView>
  </sheetViews>
  <sheetFormatPr defaultRowHeight="12.75" x14ac:dyDescent="0.2"/>
  <cols>
    <col min="1" max="1" width="58.140625" style="41" customWidth="1"/>
    <col min="2" max="2" width="10.5703125" style="28" customWidth="1"/>
    <col min="3" max="3" width="13.28515625" style="28" customWidth="1"/>
    <col min="4" max="4" width="9.5703125" style="28" customWidth="1"/>
    <col min="5" max="5" width="12.42578125" style="28" customWidth="1"/>
    <col min="6" max="6" width="13.140625" style="28" customWidth="1"/>
    <col min="7" max="8" width="9" style="28" customWidth="1"/>
    <col min="9" max="9" width="12.42578125" style="28" customWidth="1"/>
    <col min="10" max="10" width="11.85546875" style="28" customWidth="1"/>
    <col min="11" max="11" width="13.140625" style="28" customWidth="1"/>
    <col min="12" max="12" width="20.85546875" style="28" customWidth="1"/>
    <col min="13" max="13" width="17.7109375" style="28" customWidth="1"/>
    <col min="14" max="14" width="11.42578125" style="28" customWidth="1"/>
    <col min="15" max="15" width="12.140625" style="28" customWidth="1"/>
    <col min="16" max="16" width="11.28515625" style="28" customWidth="1"/>
    <col min="17" max="17" width="10.42578125" style="28" customWidth="1"/>
    <col min="18" max="18" width="12" style="28" customWidth="1"/>
    <col min="19" max="19" width="10.140625" style="28" customWidth="1"/>
    <col min="20" max="20" width="9.7109375" style="28" customWidth="1"/>
    <col min="21" max="21" width="24.5703125" style="28" customWidth="1"/>
    <col min="22" max="22" width="13.28515625" style="28" customWidth="1"/>
    <col min="23" max="23" width="15.42578125" style="28" customWidth="1"/>
    <col min="24" max="24" width="14.85546875" style="28" customWidth="1"/>
    <col min="25" max="25" width="9.7109375" style="28" customWidth="1"/>
    <col min="26" max="26" width="11.140625" style="28" customWidth="1"/>
    <col min="27" max="27" width="14.42578125" style="28" customWidth="1"/>
    <col min="28" max="28" width="9.140625" style="28" customWidth="1"/>
    <col min="29" max="29" width="10.140625" style="28" customWidth="1"/>
    <col min="30" max="30" width="9.7109375" style="28" customWidth="1"/>
    <col min="31" max="31" width="12.85546875" style="28" customWidth="1"/>
    <col min="32" max="32" width="19.5703125" style="28" customWidth="1"/>
    <col min="33" max="33" width="16" style="28" customWidth="1"/>
    <col min="34" max="34" width="14.85546875" style="28" customWidth="1"/>
    <col min="35" max="35" width="20" style="28" customWidth="1"/>
    <col min="36" max="36" width="10.140625" style="28" customWidth="1"/>
    <col min="37" max="37" width="15.28515625" style="28" customWidth="1"/>
    <col min="38" max="38" width="9.7109375" style="28" customWidth="1"/>
    <col min="39" max="39" width="12.7109375" style="28" customWidth="1"/>
    <col min="40" max="40" width="11.28515625" style="28" customWidth="1"/>
    <col min="41" max="41" width="13.7109375" style="28" customWidth="1"/>
    <col min="42" max="42" width="9.140625" style="42"/>
    <col min="43" max="16384" width="9.140625" style="28"/>
  </cols>
  <sheetData>
    <row r="1" spans="1:41" x14ac:dyDescent="0.2">
      <c r="A1" s="93" t="s">
        <v>186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</row>
    <row r="2" spans="1:41" ht="11.2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</row>
    <row r="3" spans="1:41" x14ac:dyDescent="0.2">
      <c r="A3" s="28" t="s">
        <v>45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</row>
    <row r="4" spans="1:41" ht="24.75" customHeight="1" x14ac:dyDescent="0.2">
      <c r="A4" s="71"/>
      <c r="B4" s="94" t="s">
        <v>86</v>
      </c>
      <c r="C4" s="95"/>
      <c r="D4" s="95"/>
      <c r="E4" s="95"/>
      <c r="F4" s="95"/>
      <c r="G4" s="95"/>
      <c r="H4" s="96"/>
      <c r="I4" s="97" t="s">
        <v>93</v>
      </c>
      <c r="J4" s="104" t="s">
        <v>87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6"/>
      <c r="AF4" s="99" t="s">
        <v>88</v>
      </c>
      <c r="AG4" s="100"/>
      <c r="AH4" s="100"/>
      <c r="AI4" s="100"/>
      <c r="AJ4" s="100"/>
      <c r="AK4" s="100"/>
      <c r="AL4" s="101"/>
      <c r="AM4" s="97" t="s">
        <v>80</v>
      </c>
      <c r="AN4" s="97" t="s">
        <v>81</v>
      </c>
      <c r="AO4" s="97" t="s">
        <v>156</v>
      </c>
    </row>
    <row r="5" spans="1:41" s="53" customFormat="1" ht="51.75" customHeight="1" x14ac:dyDescent="0.2">
      <c r="A5" s="72"/>
      <c r="B5" s="49" t="s">
        <v>125</v>
      </c>
      <c r="C5" s="30" t="s">
        <v>126</v>
      </c>
      <c r="D5" s="49" t="s">
        <v>127</v>
      </c>
      <c r="E5" s="49" t="s">
        <v>128</v>
      </c>
      <c r="F5" s="49" t="s">
        <v>129</v>
      </c>
      <c r="G5" s="49" t="s">
        <v>130</v>
      </c>
      <c r="H5" s="49" t="s">
        <v>131</v>
      </c>
      <c r="I5" s="98"/>
      <c r="J5" s="48" t="s">
        <v>164</v>
      </c>
      <c r="K5" s="73" t="s">
        <v>132</v>
      </c>
      <c r="L5" s="73" t="s">
        <v>133</v>
      </c>
      <c r="M5" s="73" t="s">
        <v>134</v>
      </c>
      <c r="N5" s="73" t="s">
        <v>135</v>
      </c>
      <c r="O5" s="73" t="s">
        <v>136</v>
      </c>
      <c r="P5" s="73" t="s">
        <v>137</v>
      </c>
      <c r="Q5" s="73" t="s">
        <v>138</v>
      </c>
      <c r="R5" s="73" t="s">
        <v>139</v>
      </c>
      <c r="S5" s="73" t="s">
        <v>140</v>
      </c>
      <c r="T5" s="73" t="s">
        <v>141</v>
      </c>
      <c r="U5" s="73" t="s">
        <v>142</v>
      </c>
      <c r="V5" s="73" t="s">
        <v>143</v>
      </c>
      <c r="W5" s="73" t="s">
        <v>144</v>
      </c>
      <c r="X5" s="73" t="s">
        <v>145</v>
      </c>
      <c r="Y5" s="73" t="s">
        <v>146</v>
      </c>
      <c r="Z5" s="73" t="s">
        <v>147</v>
      </c>
      <c r="AA5" s="73" t="s">
        <v>148</v>
      </c>
      <c r="AB5" s="73" t="s">
        <v>149</v>
      </c>
      <c r="AC5" s="73" t="s">
        <v>150</v>
      </c>
      <c r="AD5" s="73" t="s">
        <v>151</v>
      </c>
      <c r="AE5" s="73" t="s">
        <v>152</v>
      </c>
      <c r="AF5" s="49" t="s">
        <v>181</v>
      </c>
      <c r="AG5" s="49" t="s">
        <v>182</v>
      </c>
      <c r="AH5" s="49" t="s">
        <v>183</v>
      </c>
      <c r="AI5" s="49" t="s">
        <v>184</v>
      </c>
      <c r="AJ5" s="49" t="s">
        <v>153</v>
      </c>
      <c r="AK5" s="49" t="s">
        <v>154</v>
      </c>
      <c r="AL5" s="49" t="s">
        <v>155</v>
      </c>
      <c r="AM5" s="103"/>
      <c r="AN5" s="102"/>
      <c r="AO5" s="102"/>
    </row>
    <row r="6" spans="1:41" ht="11.25" customHeight="1" x14ac:dyDescent="0.2"/>
    <row r="7" spans="1:41" ht="11.25" customHeight="1" x14ac:dyDescent="0.2">
      <c r="A7" s="33" t="s">
        <v>54</v>
      </c>
      <c r="B7" s="27"/>
      <c r="C7" s="34"/>
      <c r="D7" s="37"/>
      <c r="E7" s="37"/>
      <c r="F7" s="34"/>
      <c r="G7" s="34"/>
      <c r="H7" s="34"/>
      <c r="I7" s="34"/>
      <c r="J7" s="34"/>
      <c r="K7" s="34"/>
      <c r="L7" s="4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</row>
    <row r="8" spans="1:41" ht="11.25" customHeight="1" x14ac:dyDescent="0.2">
      <c r="A8" s="44" t="s">
        <v>55</v>
      </c>
      <c r="B8" s="35">
        <v>130354.34</v>
      </c>
      <c r="C8" s="35">
        <v>2016004.3714024136</v>
      </c>
      <c r="D8" s="35">
        <v>83056.249626832796</v>
      </c>
      <c r="E8" s="35"/>
      <c r="F8" s="35"/>
      <c r="G8" s="35"/>
      <c r="H8" s="35"/>
      <c r="I8" s="35">
        <v>1145989.2992928377</v>
      </c>
      <c r="J8" s="35">
        <v>3968882.0444671498</v>
      </c>
      <c r="K8" s="35"/>
      <c r="L8" s="35"/>
      <c r="M8" s="35">
        <v>1715.2500199999999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>
        <v>37449.071280000004</v>
      </c>
      <c r="AG8" s="35">
        <v>8315.3134800000007</v>
      </c>
      <c r="AH8" s="35">
        <v>18757.358640000002</v>
      </c>
      <c r="AI8" s="35">
        <v>9.7200000000000006</v>
      </c>
      <c r="AJ8" s="35">
        <v>76.635000000000005</v>
      </c>
      <c r="AK8" s="35"/>
      <c r="AL8" s="35"/>
      <c r="AM8" s="35"/>
      <c r="AN8" s="35"/>
      <c r="AO8" s="35">
        <v>7410609.6532092337</v>
      </c>
    </row>
    <row r="9" spans="1:41" ht="11.25" customHeight="1" x14ac:dyDescent="0.2">
      <c r="A9" s="46" t="s">
        <v>56</v>
      </c>
      <c r="B9" s="35">
        <v>11556.161750000001</v>
      </c>
      <c r="C9" s="35">
        <v>189.73069999999998</v>
      </c>
      <c r="D9" s="35">
        <v>83.978497872000005</v>
      </c>
      <c r="E9" s="35">
        <v>16322.748</v>
      </c>
      <c r="F9" s="35">
        <v>7.3272000000000004E-2</v>
      </c>
      <c r="G9" s="35"/>
      <c r="H9" s="35"/>
      <c r="I9" s="35">
        <v>197846.67926249999</v>
      </c>
      <c r="J9" s="35">
        <v>4.7029882999999995</v>
      </c>
      <c r="K9" s="35"/>
      <c r="L9" s="35">
        <v>10173.019340000001</v>
      </c>
      <c r="M9" s="35">
        <v>682.62513000000001</v>
      </c>
      <c r="N9" s="35">
        <v>1.8204</v>
      </c>
      <c r="O9" s="35">
        <v>41.904620999999999</v>
      </c>
      <c r="P9" s="35">
        <v>68.125</v>
      </c>
      <c r="Q9" s="35">
        <v>148.54399999999998</v>
      </c>
      <c r="R9" s="35"/>
      <c r="S9" s="35">
        <v>15813.565917</v>
      </c>
      <c r="T9" s="35">
        <v>0.69520000000000004</v>
      </c>
      <c r="U9" s="35">
        <v>16239.287095771999</v>
      </c>
      <c r="V9" s="35">
        <v>22.661000000000001</v>
      </c>
      <c r="W9" s="35"/>
      <c r="X9" s="35">
        <v>108.158</v>
      </c>
      <c r="Y9" s="35">
        <v>1460.144</v>
      </c>
      <c r="Z9" s="35">
        <v>17710.277760000001</v>
      </c>
      <c r="AA9" s="35"/>
      <c r="AB9" s="35">
        <v>9.2824400000000011</v>
      </c>
      <c r="AC9" s="35">
        <v>6586.7295186000001</v>
      </c>
      <c r="AD9" s="35">
        <v>6.9063600000000012</v>
      </c>
      <c r="AE9" s="35"/>
      <c r="AF9" s="35"/>
      <c r="AG9" s="35"/>
      <c r="AH9" s="35"/>
      <c r="AI9" s="35"/>
      <c r="AJ9" s="35">
        <v>186</v>
      </c>
      <c r="AK9" s="35">
        <v>269.29699999999997</v>
      </c>
      <c r="AL9" s="35">
        <v>5.7509999999999994</v>
      </c>
      <c r="AM9" s="35">
        <v>18518.228640000001</v>
      </c>
      <c r="AN9" s="35"/>
      <c r="AO9" s="35">
        <v>314057.09689304396</v>
      </c>
    </row>
    <row r="10" spans="1:41" ht="11.25" customHeight="1" x14ac:dyDescent="0.2">
      <c r="A10" s="46" t="s">
        <v>57</v>
      </c>
      <c r="B10" s="35">
        <v>-16621.702499999999</v>
      </c>
      <c r="C10" s="35">
        <v>-567429.32429999998</v>
      </c>
      <c r="D10" s="35">
        <v>-20529.350420543997</v>
      </c>
      <c r="E10" s="35">
        <v>-429.54599999999999</v>
      </c>
      <c r="F10" s="35">
        <v>-2619.4740000000002</v>
      </c>
      <c r="G10" s="35"/>
      <c r="H10" s="35"/>
      <c r="I10" s="35">
        <v>-241061.08875000002</v>
      </c>
      <c r="J10" s="35">
        <v>-3045934.111763359</v>
      </c>
      <c r="K10" s="35"/>
      <c r="L10" s="35">
        <v>-193.63024999999999</v>
      </c>
      <c r="M10" s="35">
        <v>-135.22718</v>
      </c>
      <c r="N10" s="35"/>
      <c r="O10" s="35">
        <v>-32880.735998999997</v>
      </c>
      <c r="P10" s="35"/>
      <c r="Q10" s="35">
        <v>-9400.380000000001</v>
      </c>
      <c r="R10" s="35"/>
      <c r="S10" s="35">
        <v>-346.21342099999998</v>
      </c>
      <c r="T10" s="35">
        <v>-14.96</v>
      </c>
      <c r="U10" s="35">
        <v>-89.409840540100006</v>
      </c>
      <c r="V10" s="35">
        <v>-2565.5949999999998</v>
      </c>
      <c r="W10" s="35">
        <v>-53332.998836936</v>
      </c>
      <c r="X10" s="35">
        <v>-11229.477554449999</v>
      </c>
      <c r="Y10" s="35">
        <v>-11313.789199999999</v>
      </c>
      <c r="Z10" s="35">
        <v>-4287.7452800000001</v>
      </c>
      <c r="AA10" s="35"/>
      <c r="AB10" s="35">
        <v>8.7200000000000003E-3</v>
      </c>
      <c r="AC10" s="35">
        <v>-831.79366200000004</v>
      </c>
      <c r="AD10" s="35"/>
      <c r="AE10" s="35">
        <v>-3914.64</v>
      </c>
      <c r="AF10" s="35"/>
      <c r="AG10" s="35"/>
      <c r="AH10" s="35"/>
      <c r="AI10" s="35"/>
      <c r="AJ10" s="35">
        <v>-265.5</v>
      </c>
      <c r="AK10" s="35">
        <v>-57.35</v>
      </c>
      <c r="AL10" s="35"/>
      <c r="AM10" s="35">
        <v>-12768.526800000001</v>
      </c>
      <c r="AN10" s="35"/>
      <c r="AO10" s="35">
        <v>-4038252.5620378293</v>
      </c>
    </row>
    <row r="11" spans="1:41" ht="11.25" customHeight="1" x14ac:dyDescent="0.2">
      <c r="A11" s="46" t="s">
        <v>58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>
        <v>-20884.8</v>
      </c>
      <c r="T11" s="35"/>
      <c r="U11" s="35"/>
      <c r="V11" s="35">
        <v>6.2349999999999994</v>
      </c>
      <c r="W11" s="35"/>
      <c r="X11" s="35"/>
      <c r="Y11" s="35"/>
      <c r="Z11" s="35"/>
      <c r="AA11" s="35"/>
      <c r="AB11" s="35"/>
      <c r="AC11" s="35">
        <v>0.39774000000000004</v>
      </c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>
        <v>-20878.167259999998</v>
      </c>
    </row>
    <row r="12" spans="1:41" ht="11.25" customHeight="1" x14ac:dyDescent="0.2">
      <c r="A12" s="46" t="s">
        <v>59</v>
      </c>
      <c r="B12" s="35">
        <v>476.30534249999999</v>
      </c>
      <c r="C12" s="35">
        <v>32757.553999999996</v>
      </c>
      <c r="D12" s="35">
        <v>11319.822820630801</v>
      </c>
      <c r="E12" s="35">
        <v>4677.5494275000001</v>
      </c>
      <c r="F12" s="35">
        <v>3.6636000000000002E-2</v>
      </c>
      <c r="G12" s="35"/>
      <c r="H12" s="35"/>
      <c r="I12" s="35">
        <v>31619.1288255375</v>
      </c>
      <c r="J12" s="35">
        <v>40138.288430000001</v>
      </c>
      <c r="K12" s="35"/>
      <c r="L12" s="35">
        <v>411.36694279999995</v>
      </c>
      <c r="M12" s="35">
        <v>260.25161580000002</v>
      </c>
      <c r="N12" s="35"/>
      <c r="O12" s="35">
        <v>1982.1120888</v>
      </c>
      <c r="P12" s="35">
        <v>2.9866000000000001</v>
      </c>
      <c r="Q12" s="35">
        <v>5854.8775999999989</v>
      </c>
      <c r="R12" s="35">
        <v>2.7588000000000004</v>
      </c>
      <c r="S12" s="35">
        <v>752.75345699999991</v>
      </c>
      <c r="T12" s="35">
        <v>19.298400000000001</v>
      </c>
      <c r="U12" s="35">
        <v>5319.9437357068</v>
      </c>
      <c r="V12" s="35">
        <v>691.10029999999995</v>
      </c>
      <c r="W12" s="35">
        <v>39.233146861500003</v>
      </c>
      <c r="X12" s="35"/>
      <c r="Y12" s="35">
        <v>970.90840000000003</v>
      </c>
      <c r="Z12" s="35">
        <v>182.96403200000003</v>
      </c>
      <c r="AA12" s="35"/>
      <c r="AB12" s="35">
        <v>0.88508000000000009</v>
      </c>
      <c r="AC12" s="35">
        <v>178.64094359999999</v>
      </c>
      <c r="AD12" s="35">
        <v>4.0200000000000001E-3</v>
      </c>
      <c r="AE12" s="35">
        <v>160</v>
      </c>
      <c r="AF12" s="35"/>
      <c r="AG12" s="35"/>
      <c r="AH12" s="35"/>
      <c r="AI12" s="35"/>
      <c r="AJ12" s="35"/>
      <c r="AK12" s="35">
        <v>127.1</v>
      </c>
      <c r="AL12" s="35">
        <v>84.159000000000006</v>
      </c>
      <c r="AM12" s="35"/>
      <c r="AN12" s="35"/>
      <c r="AO12" s="35">
        <v>138030.02964473658</v>
      </c>
    </row>
    <row r="13" spans="1:41" s="29" customFormat="1" ht="11.25" customHeight="1" x14ac:dyDescent="0.2">
      <c r="A13" s="46" t="s">
        <v>60</v>
      </c>
      <c r="B13" s="35">
        <v>67.581940000000003</v>
      </c>
      <c r="C13" s="35">
        <v>136300.99040000001</v>
      </c>
      <c r="D13" s="35">
        <v>36802.183961032199</v>
      </c>
      <c r="E13" s="35">
        <v>4367.3043220000009</v>
      </c>
      <c r="F13" s="35">
        <v>378.88951200000002</v>
      </c>
      <c r="G13" s="35"/>
      <c r="H13" s="35"/>
      <c r="I13" s="35">
        <v>82954.582500000004</v>
      </c>
      <c r="J13" s="35">
        <v>161157.79512749999</v>
      </c>
      <c r="K13" s="35"/>
      <c r="L13" s="35">
        <v>115.1775526</v>
      </c>
      <c r="M13" s="35">
        <v>220.03513620000001</v>
      </c>
      <c r="N13" s="35"/>
      <c r="O13" s="35">
        <v>2743.7791338000002</v>
      </c>
      <c r="P13" s="35">
        <v>216.01184000000001</v>
      </c>
      <c r="Q13" s="35">
        <v>11760.302399999999</v>
      </c>
      <c r="R13" s="35">
        <v>5.1172000000000004</v>
      </c>
      <c r="S13" s="35">
        <v>427.69894899999997</v>
      </c>
      <c r="T13" s="35">
        <v>58.462800000000001</v>
      </c>
      <c r="U13" s="35">
        <v>6383.6452465653001</v>
      </c>
      <c r="V13" s="35">
        <v>889.68290000000002</v>
      </c>
      <c r="W13" s="35">
        <v>48.064164159200004</v>
      </c>
      <c r="X13" s="35">
        <v>4516.1090000000004</v>
      </c>
      <c r="Y13" s="35">
        <v>499.7607999999999</v>
      </c>
      <c r="Z13" s="35">
        <v>799.28025600000001</v>
      </c>
      <c r="AA13" s="35"/>
      <c r="AB13" s="35">
        <v>2.6159999999999999E-2</v>
      </c>
      <c r="AC13" s="35">
        <v>1020.1394616000001</v>
      </c>
      <c r="AD13" s="35">
        <v>4.0200000000000001E-3</v>
      </c>
      <c r="AE13" s="35">
        <v>120</v>
      </c>
      <c r="AF13" s="35"/>
      <c r="AG13" s="35"/>
      <c r="AH13" s="35"/>
      <c r="AI13" s="35"/>
      <c r="AJ13" s="35"/>
      <c r="AK13" s="35">
        <v>62</v>
      </c>
      <c r="AL13" s="35">
        <v>95.309999999999988</v>
      </c>
      <c r="AM13" s="35"/>
      <c r="AN13" s="35"/>
      <c r="AO13" s="35">
        <v>452009.93478245655</v>
      </c>
    </row>
    <row r="14" spans="1:41" ht="11.25" customHeight="1" x14ac:dyDescent="0.2">
      <c r="A14" s="46" t="s">
        <v>61</v>
      </c>
      <c r="B14" s="35">
        <v>408.72340249999996</v>
      </c>
      <c r="C14" s="35">
        <v>-103543.43640000001</v>
      </c>
      <c r="D14" s="35">
        <v>-25482.361140401397</v>
      </c>
      <c r="E14" s="35">
        <v>310.2451054999994</v>
      </c>
      <c r="F14" s="35">
        <v>-378.85287600000009</v>
      </c>
      <c r="G14" s="35"/>
      <c r="H14" s="35"/>
      <c r="I14" s="35">
        <v>-51335.453674462507</v>
      </c>
      <c r="J14" s="35">
        <v>-121019.50669749998</v>
      </c>
      <c r="K14" s="35"/>
      <c r="L14" s="35">
        <v>296.18939019999993</v>
      </c>
      <c r="M14" s="35">
        <v>40.216479600000014</v>
      </c>
      <c r="N14" s="35"/>
      <c r="O14" s="35">
        <v>-761.66704500000003</v>
      </c>
      <c r="P14" s="35">
        <v>-213.02524</v>
      </c>
      <c r="Q14" s="35">
        <v>-5905.4247999999989</v>
      </c>
      <c r="R14" s="35">
        <v>-2.3583999999999996</v>
      </c>
      <c r="S14" s="35">
        <v>325.05450799999994</v>
      </c>
      <c r="T14" s="35">
        <v>-39.164399999999993</v>
      </c>
      <c r="U14" s="35">
        <v>-1063.7015108584994</v>
      </c>
      <c r="V14" s="35">
        <v>-198.58260000000007</v>
      </c>
      <c r="W14" s="35">
        <v>-8.831017297699999</v>
      </c>
      <c r="X14" s="35">
        <v>-4516.1090000000004</v>
      </c>
      <c r="Y14" s="35">
        <v>471.14760000000007</v>
      </c>
      <c r="Z14" s="35">
        <v>-616.31622400000003</v>
      </c>
      <c r="AA14" s="35"/>
      <c r="AB14" s="35">
        <v>0.85892000000000013</v>
      </c>
      <c r="AC14" s="35">
        <v>-841.49851800000022</v>
      </c>
      <c r="AD14" s="35"/>
      <c r="AE14" s="35">
        <v>40</v>
      </c>
      <c r="AF14" s="35"/>
      <c r="AG14" s="35"/>
      <c r="AH14" s="35"/>
      <c r="AI14" s="35"/>
      <c r="AJ14" s="35"/>
      <c r="AK14" s="35">
        <v>65.099999999999994</v>
      </c>
      <c r="AL14" s="35">
        <v>-11.150999999999994</v>
      </c>
      <c r="AM14" s="35"/>
      <c r="AN14" s="35"/>
      <c r="AO14" s="35">
        <v>-313979.90513772011</v>
      </c>
    </row>
    <row r="15" spans="1:41" ht="11.25" customHeight="1" x14ac:dyDescent="0.2">
      <c r="A15" s="33" t="s">
        <v>62</v>
      </c>
      <c r="B15" s="35">
        <v>125697.5226525</v>
      </c>
      <c r="C15" s="35">
        <v>1345221.3414024133</v>
      </c>
      <c r="D15" s="35">
        <v>37128.516563759411</v>
      </c>
      <c r="E15" s="35">
        <v>16203.447105499998</v>
      </c>
      <c r="F15" s="35">
        <v>-2998.253604</v>
      </c>
      <c r="G15" s="35"/>
      <c r="H15" s="35"/>
      <c r="I15" s="35">
        <v>1051439.4361308753</v>
      </c>
      <c r="J15" s="35">
        <v>801933.12899459107</v>
      </c>
      <c r="K15" s="35"/>
      <c r="L15" s="35">
        <v>10275.5784802</v>
      </c>
      <c r="M15" s="35">
        <v>2302.8644496000002</v>
      </c>
      <c r="N15" s="35">
        <v>1.8204</v>
      </c>
      <c r="O15" s="35">
        <v>-33600.498423000005</v>
      </c>
      <c r="P15" s="35">
        <v>-144.90023999999997</v>
      </c>
      <c r="Q15" s="35">
        <v>-15157.2608</v>
      </c>
      <c r="R15" s="35">
        <v>-2.3583999999999996</v>
      </c>
      <c r="S15" s="35">
        <v>-5092.3929960000005</v>
      </c>
      <c r="T15" s="35">
        <v>-53.429199999999994</v>
      </c>
      <c r="U15" s="35">
        <v>15086.175744373399</v>
      </c>
      <c r="V15" s="35">
        <v>-2735.2815999999998</v>
      </c>
      <c r="W15" s="35">
        <v>-53341.829854233707</v>
      </c>
      <c r="X15" s="35">
        <v>-15637.42855445</v>
      </c>
      <c r="Y15" s="35">
        <v>-9382.4975999999988</v>
      </c>
      <c r="Z15" s="35">
        <v>12806.216256000002</v>
      </c>
      <c r="AA15" s="35"/>
      <c r="AB15" s="35">
        <v>10.150080000000001</v>
      </c>
      <c r="AC15" s="35">
        <v>4913.4373385999997</v>
      </c>
      <c r="AD15" s="35">
        <v>6.9063600000000012</v>
      </c>
      <c r="AE15" s="35">
        <v>-3874.64</v>
      </c>
      <c r="AF15" s="35">
        <v>37449.071280000004</v>
      </c>
      <c r="AG15" s="35">
        <v>8315.3134800000007</v>
      </c>
      <c r="AH15" s="35">
        <v>18757.358640000002</v>
      </c>
      <c r="AI15" s="35">
        <v>9.7200000000000006</v>
      </c>
      <c r="AJ15" s="35">
        <v>-2.8649999999999842</v>
      </c>
      <c r="AK15" s="35">
        <v>277.04699999999997</v>
      </c>
      <c r="AL15" s="35">
        <v>-5.399999999999995</v>
      </c>
      <c r="AM15" s="35">
        <v>5749.7018400000006</v>
      </c>
      <c r="AN15" s="35"/>
      <c r="AO15" s="35">
        <v>3351555.7179267295</v>
      </c>
    </row>
    <row r="16" spans="1:41" ht="11.25" customHeight="1" x14ac:dyDescent="0.2">
      <c r="A16" s="33" t="s">
        <v>92</v>
      </c>
      <c r="B16" s="35"/>
      <c r="C16" s="35"/>
      <c r="D16" s="35"/>
      <c r="E16" s="35"/>
      <c r="F16" s="35"/>
      <c r="G16" s="35"/>
      <c r="H16" s="35"/>
      <c r="I16" s="35"/>
      <c r="J16" s="35">
        <v>10759.383249999999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>
        <v>342.9</v>
      </c>
      <c r="AM16" s="35"/>
      <c r="AN16" s="35"/>
      <c r="AO16" s="35">
        <v>11102.283249999999</v>
      </c>
    </row>
    <row r="17" spans="1:42" ht="11.25" customHeight="1" x14ac:dyDescent="0.2">
      <c r="A17" s="46" t="s">
        <v>27</v>
      </c>
      <c r="B17" s="35">
        <v>0.41895890022855159</v>
      </c>
      <c r="C17" s="35">
        <v>-51827.01078267581</v>
      </c>
      <c r="D17" s="35">
        <v>7295.0622869870176</v>
      </c>
      <c r="E17" s="35">
        <v>-955.41792427072687</v>
      </c>
      <c r="F17" s="35">
        <v>-0.41032320000028022</v>
      </c>
      <c r="G17" s="35">
        <v>-27.599999999999998</v>
      </c>
      <c r="H17" s="35">
        <v>-0.40480000000181904</v>
      </c>
      <c r="I17" s="35">
        <v>-19661.923687032944</v>
      </c>
      <c r="J17" s="35">
        <v>14203.213224691015</v>
      </c>
      <c r="K17" s="35">
        <v>-13068.1998</v>
      </c>
      <c r="L17" s="35">
        <v>-1087.6493737999992</v>
      </c>
      <c r="M17" s="35">
        <v>118.29656960000005</v>
      </c>
      <c r="N17" s="35">
        <v>-272.11871999999994</v>
      </c>
      <c r="O17" s="35">
        <v>17726.8535314086</v>
      </c>
      <c r="P17" s="35">
        <v>385.41092000000003</v>
      </c>
      <c r="Q17" s="35">
        <v>-12623.450400000022</v>
      </c>
      <c r="R17" s="35">
        <v>25.515599999997903</v>
      </c>
      <c r="S17" s="35">
        <v>-2016.1359230000005</v>
      </c>
      <c r="T17" s="35">
        <v>39.767199999999995</v>
      </c>
      <c r="U17" s="35">
        <v>-19979.383834320692</v>
      </c>
      <c r="V17" s="35">
        <v>447.71866129700015</v>
      </c>
      <c r="W17" s="35">
        <v>24490.916681241299</v>
      </c>
      <c r="X17" s="35">
        <v>-17283.537554450002</v>
      </c>
      <c r="Y17" s="35">
        <v>-6593.1123999999982</v>
      </c>
      <c r="Z17" s="35">
        <v>13955.103023999993</v>
      </c>
      <c r="AA17" s="35">
        <v>4757.4564401099988</v>
      </c>
      <c r="AB17" s="35">
        <v>-45.413759999999996</v>
      </c>
      <c r="AC17" s="35">
        <v>3079.525814399999</v>
      </c>
      <c r="AD17" s="35">
        <v>4.1325600000000007</v>
      </c>
      <c r="AE17" s="35">
        <v>-36.120000000000232</v>
      </c>
      <c r="AF17" s="35">
        <v>-3.6</v>
      </c>
      <c r="AG17" s="35"/>
      <c r="AH17" s="35"/>
      <c r="AI17" s="35"/>
      <c r="AJ17" s="35">
        <v>-18148.054500000002</v>
      </c>
      <c r="AK17" s="35">
        <v>17.49640000000003</v>
      </c>
      <c r="AL17" s="35">
        <v>-8.0999999999955108E-2</v>
      </c>
      <c r="AM17" s="35">
        <v>-4351.7339923242807</v>
      </c>
      <c r="AN17" s="35">
        <v>-712.55356808444515</v>
      </c>
      <c r="AO17" s="35">
        <v>-82147.024470523771</v>
      </c>
      <c r="AP17" s="28"/>
    </row>
    <row r="18" spans="1:42" ht="11.25" customHeight="1" x14ac:dyDescent="0.2">
      <c r="A18" s="33" t="s">
        <v>41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</row>
    <row r="19" spans="1:42" ht="11.25" customHeight="1" x14ac:dyDescent="0.2">
      <c r="A19" s="33" t="s">
        <v>4</v>
      </c>
      <c r="B19" s="35">
        <v>86399.914424999995</v>
      </c>
      <c r="C19" s="35">
        <v>1189077.2025078891</v>
      </c>
      <c r="D19" s="35"/>
      <c r="E19" s="35">
        <v>79658.755000000005</v>
      </c>
      <c r="F19" s="35">
        <v>2014.9800000000002</v>
      </c>
      <c r="G19" s="35"/>
      <c r="H19" s="35">
        <v>12262.052</v>
      </c>
      <c r="I19" s="35">
        <v>547068.12484134559</v>
      </c>
      <c r="J19" s="35">
        <v>740234.97190310003</v>
      </c>
      <c r="K19" s="35"/>
      <c r="L19" s="35">
        <v>9765.2445000000007</v>
      </c>
      <c r="M19" s="35">
        <v>2184.5678800000001</v>
      </c>
      <c r="N19" s="35">
        <v>248.41799999999998</v>
      </c>
      <c r="O19" s="35">
        <v>7055.5393279913987</v>
      </c>
      <c r="P19" s="35"/>
      <c r="Q19" s="35"/>
      <c r="R19" s="35"/>
      <c r="S19" s="35"/>
      <c r="T19" s="35">
        <v>20.327999999999999</v>
      </c>
      <c r="U19" s="35"/>
      <c r="V19" s="35">
        <v>12603.594038702991</v>
      </c>
      <c r="W19" s="35">
        <v>18.304734150000002</v>
      </c>
      <c r="X19" s="35">
        <v>4794.0889999999999</v>
      </c>
      <c r="Y19" s="35"/>
      <c r="Z19" s="35"/>
      <c r="AA19" s="35">
        <v>20289.908584000001</v>
      </c>
      <c r="AB19" s="35"/>
      <c r="AC19" s="35"/>
      <c r="AD19" s="35"/>
      <c r="AE19" s="35"/>
      <c r="AF19" s="35">
        <v>37449.071280000004</v>
      </c>
      <c r="AG19" s="35">
        <v>8315.3134800000007</v>
      </c>
      <c r="AH19" s="35">
        <v>18757.358640000002</v>
      </c>
      <c r="AI19" s="35">
        <v>9.7200000000000006</v>
      </c>
      <c r="AJ19" s="35">
        <v>30</v>
      </c>
      <c r="AK19" s="35"/>
      <c r="AL19" s="35"/>
      <c r="AM19" s="35"/>
      <c r="AN19" s="35"/>
      <c r="AO19" s="35">
        <v>2778257.45814218</v>
      </c>
    </row>
    <row r="20" spans="1:42" ht="11.25" customHeight="1" x14ac:dyDescent="0.2">
      <c r="A20" s="27" t="s">
        <v>63</v>
      </c>
      <c r="B20" s="35"/>
      <c r="C20" s="35">
        <v>667504.70597272075</v>
      </c>
      <c r="D20" s="35"/>
      <c r="E20" s="35"/>
      <c r="F20" s="35"/>
      <c r="G20" s="35"/>
      <c r="H20" s="35"/>
      <c r="I20" s="35">
        <v>80256.097557929257</v>
      </c>
      <c r="J20" s="35"/>
      <c r="K20" s="35"/>
      <c r="L20" s="35"/>
      <c r="M20" s="35"/>
      <c r="N20" s="35"/>
      <c r="O20" s="35">
        <v>0.42327899999999996</v>
      </c>
      <c r="P20" s="35"/>
      <c r="Q20" s="35"/>
      <c r="R20" s="35"/>
      <c r="S20" s="35"/>
      <c r="T20" s="35"/>
      <c r="U20" s="35"/>
      <c r="V20" s="35">
        <v>1862.4438100822658</v>
      </c>
      <c r="W20" s="35"/>
      <c r="X20" s="35"/>
      <c r="Y20" s="35"/>
      <c r="Z20" s="35"/>
      <c r="AA20" s="35"/>
      <c r="AB20" s="35"/>
      <c r="AC20" s="35"/>
      <c r="AD20" s="35"/>
      <c r="AE20" s="35"/>
      <c r="AF20" s="35">
        <v>37449.071280000004</v>
      </c>
      <c r="AG20" s="35">
        <v>8315.3134800000007</v>
      </c>
      <c r="AH20" s="35">
        <v>18757.358640000002</v>
      </c>
      <c r="AI20" s="35"/>
      <c r="AJ20" s="35"/>
      <c r="AK20" s="35"/>
      <c r="AL20" s="35"/>
      <c r="AM20" s="35"/>
      <c r="AN20" s="35"/>
      <c r="AO20" s="35">
        <v>814145.41401973227</v>
      </c>
    </row>
    <row r="21" spans="1:42" ht="11.25" customHeight="1" x14ac:dyDescent="0.2">
      <c r="A21" s="27" t="s">
        <v>48</v>
      </c>
      <c r="B21" s="35"/>
      <c r="C21" s="35"/>
      <c r="D21" s="35"/>
      <c r="E21" s="35"/>
      <c r="F21" s="35"/>
      <c r="G21" s="35"/>
      <c r="H21" s="35"/>
      <c r="I21" s="35">
        <v>108411.96683610133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>
        <v>9.7200000000000006</v>
      </c>
      <c r="AJ21" s="35"/>
      <c r="AK21" s="35"/>
      <c r="AL21" s="35"/>
      <c r="AM21" s="35"/>
      <c r="AN21" s="35"/>
      <c r="AO21" s="35">
        <v>108421.68683610133</v>
      </c>
    </row>
    <row r="22" spans="1:42" ht="11.25" customHeight="1" x14ac:dyDescent="0.2">
      <c r="A22" s="27" t="s">
        <v>64</v>
      </c>
      <c r="B22" s="35"/>
      <c r="C22" s="35">
        <v>381266.13233078597</v>
      </c>
      <c r="D22" s="35"/>
      <c r="E22" s="35"/>
      <c r="F22" s="35"/>
      <c r="G22" s="35"/>
      <c r="H22" s="35"/>
      <c r="I22" s="35">
        <v>113172.0991095096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>
        <v>1553.6302446548034</v>
      </c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>
        <v>30</v>
      </c>
      <c r="AK22" s="35"/>
      <c r="AL22" s="35"/>
      <c r="AM22" s="35"/>
      <c r="AN22" s="35"/>
      <c r="AO22" s="35">
        <v>496021.86168495036</v>
      </c>
    </row>
    <row r="23" spans="1:42" ht="11.25" customHeight="1" x14ac:dyDescent="0.2">
      <c r="A23" s="27" t="s">
        <v>49</v>
      </c>
      <c r="B23" s="35"/>
      <c r="C23" s="35">
        <v>53309.527133260599</v>
      </c>
      <c r="D23" s="35"/>
      <c r="E23" s="35"/>
      <c r="F23" s="35"/>
      <c r="G23" s="35"/>
      <c r="H23" s="35">
        <v>12262.052</v>
      </c>
      <c r="I23" s="35">
        <v>164870.80133076693</v>
      </c>
      <c r="J23" s="35">
        <v>3.9923500000000001E-2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>
        <v>2129.8869839659237</v>
      </c>
      <c r="W23" s="35"/>
      <c r="X23" s="35"/>
      <c r="Y23" s="35"/>
      <c r="Z23" s="35"/>
      <c r="AA23" s="35">
        <v>20289.908584000001</v>
      </c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>
        <v>252862.21595549345</v>
      </c>
    </row>
    <row r="24" spans="1:42" ht="11.25" customHeight="1" x14ac:dyDescent="0.2">
      <c r="A24" s="27" t="s">
        <v>47</v>
      </c>
      <c r="B24" s="35"/>
      <c r="C24" s="35">
        <v>47793.005360938376</v>
      </c>
      <c r="D24" s="35"/>
      <c r="E24" s="35"/>
      <c r="F24" s="35"/>
      <c r="G24" s="35"/>
      <c r="H24" s="35"/>
      <c r="I24" s="35">
        <v>15770.212543921994</v>
      </c>
      <c r="J24" s="35"/>
      <c r="K24" s="35"/>
      <c r="L24" s="35"/>
      <c r="M24" s="35"/>
      <c r="N24" s="35"/>
      <c r="O24" s="35">
        <v>2248.2184579766999</v>
      </c>
      <c r="P24" s="35"/>
      <c r="Q24" s="35"/>
      <c r="R24" s="35"/>
      <c r="S24" s="35"/>
      <c r="T24" s="35"/>
      <c r="U24" s="35"/>
      <c r="V24" s="35">
        <v>2659.0769999999998</v>
      </c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>
        <v>68470.513362837082</v>
      </c>
    </row>
    <row r="25" spans="1:42" ht="11.25" customHeight="1" x14ac:dyDescent="0.2">
      <c r="A25" s="27" t="s">
        <v>50</v>
      </c>
      <c r="B25" s="35"/>
      <c r="C25" s="35">
        <v>39203.831710183353</v>
      </c>
      <c r="D25" s="35"/>
      <c r="E25" s="35"/>
      <c r="F25" s="35"/>
      <c r="G25" s="35"/>
      <c r="H25" s="35"/>
      <c r="I25" s="35">
        <v>64586.947463116499</v>
      </c>
      <c r="J25" s="35"/>
      <c r="K25" s="35"/>
      <c r="L25" s="35"/>
      <c r="M25" s="35"/>
      <c r="N25" s="35"/>
      <c r="O25" s="35">
        <v>4806.8975910147001</v>
      </c>
      <c r="P25" s="35"/>
      <c r="Q25" s="35"/>
      <c r="R25" s="35"/>
      <c r="S25" s="35"/>
      <c r="T25" s="35"/>
      <c r="U25" s="35"/>
      <c r="V25" s="35">
        <v>4398.5560000000005</v>
      </c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>
        <v>112996.23276431454</v>
      </c>
    </row>
    <row r="26" spans="1:42" ht="11.25" customHeight="1" x14ac:dyDescent="0.2">
      <c r="A26" s="27" t="s">
        <v>5</v>
      </c>
      <c r="B26" s="35">
        <v>86399.914424999995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>
        <v>86399.914424999995</v>
      </c>
    </row>
    <row r="27" spans="1:42" ht="11.25" customHeight="1" x14ac:dyDescent="0.2">
      <c r="A27" s="27" t="s">
        <v>6</v>
      </c>
      <c r="B27" s="35"/>
      <c r="C27" s="35"/>
      <c r="D27" s="35"/>
      <c r="E27" s="35">
        <v>79658.755000000005</v>
      </c>
      <c r="F27" s="35">
        <v>2014.9800000000002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>
        <v>4794.0889999999999</v>
      </c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>
        <v>86467.823999999993</v>
      </c>
    </row>
    <row r="28" spans="1:42" ht="11.25" customHeight="1" x14ac:dyDescent="0.2">
      <c r="A28" s="27" t="s">
        <v>7</v>
      </c>
      <c r="B28" s="35"/>
      <c r="C28" s="35"/>
      <c r="D28" s="35"/>
      <c r="E28" s="35"/>
      <c r="F28" s="35"/>
      <c r="G28" s="35"/>
      <c r="H28" s="35"/>
      <c r="I28" s="35"/>
      <c r="J28" s="35">
        <v>740234.93197959999</v>
      </c>
      <c r="K28" s="35"/>
      <c r="L28" s="35">
        <v>9765.2445000000007</v>
      </c>
      <c r="M28" s="35">
        <v>2184.5678800000001</v>
      </c>
      <c r="N28" s="35">
        <v>248.41799999999998</v>
      </c>
      <c r="O28" s="35"/>
      <c r="P28" s="35"/>
      <c r="Q28" s="35"/>
      <c r="R28" s="35"/>
      <c r="S28" s="35"/>
      <c r="T28" s="35">
        <v>20.327999999999999</v>
      </c>
      <c r="U28" s="35"/>
      <c r="V28" s="35"/>
      <c r="W28" s="35">
        <v>18.304734150000002</v>
      </c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>
        <v>752471.79509374988</v>
      </c>
    </row>
    <row r="29" spans="1:42" ht="11.25" customHeight="1" x14ac:dyDescent="0.2">
      <c r="A29" s="27" t="s">
        <v>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</row>
    <row r="30" spans="1:42" ht="11.25" customHeight="1" x14ac:dyDescent="0.2">
      <c r="A30" s="27" t="s">
        <v>65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</row>
    <row r="31" spans="1:42" ht="11.25" customHeight="1" x14ac:dyDescent="0.2">
      <c r="A31" s="27" t="s">
        <v>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</row>
    <row r="32" spans="1:42" ht="11.25" customHeight="1" x14ac:dyDescent="0.2">
      <c r="A32" s="27" t="s">
        <v>10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</row>
    <row r="33" spans="1:41" ht="11.25" customHeight="1" x14ac:dyDescent="0.2">
      <c r="A33" s="27" t="s">
        <v>11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</row>
    <row r="34" spans="1:41" s="29" customFormat="1" ht="11.25" customHeight="1" x14ac:dyDescent="0.2">
      <c r="A34" s="27" t="s">
        <v>12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</row>
    <row r="35" spans="1:41" ht="22.5" x14ac:dyDescent="0.2">
      <c r="A35" s="33" t="s">
        <v>66</v>
      </c>
      <c r="B35" s="35"/>
      <c r="C35" s="35"/>
      <c r="D35" s="35"/>
      <c r="E35" s="35">
        <v>78213.167499999996</v>
      </c>
      <c r="F35" s="35">
        <v>5484.9147768000003</v>
      </c>
      <c r="G35" s="35">
        <v>16520</v>
      </c>
      <c r="H35" s="35">
        <v>21849.187999999998</v>
      </c>
      <c r="I35" s="35"/>
      <c r="J35" s="35"/>
      <c r="K35" s="35">
        <v>2888.0639999999999</v>
      </c>
      <c r="L35" s="35">
        <v>1335.148606</v>
      </c>
      <c r="M35" s="35"/>
      <c r="N35" s="35"/>
      <c r="O35" s="35">
        <v>185725.41899999999</v>
      </c>
      <c r="P35" s="35">
        <v>533.79480000000001</v>
      </c>
      <c r="Q35" s="35">
        <v>188446.72</v>
      </c>
      <c r="R35" s="35">
        <v>22440.22</v>
      </c>
      <c r="S35" s="35">
        <v>3210.6464099999998</v>
      </c>
      <c r="T35" s="35">
        <v>143.96799999999999</v>
      </c>
      <c r="U35" s="35">
        <v>177180.10532506401</v>
      </c>
      <c r="V35" s="35">
        <v>68069</v>
      </c>
      <c r="W35" s="35">
        <v>78702.221407600009</v>
      </c>
      <c r="X35" s="35">
        <v>3583.4</v>
      </c>
      <c r="Y35" s="35">
        <v>6564.9920000000002</v>
      </c>
      <c r="Z35" s="35">
        <v>42225.261440000002</v>
      </c>
      <c r="AA35" s="35">
        <v>42883.171142899999</v>
      </c>
      <c r="AB35" s="35">
        <v>77.608000000000004</v>
      </c>
      <c r="AC35" s="35">
        <v>1095.9327960000001</v>
      </c>
      <c r="AD35" s="35"/>
      <c r="AE35" s="35">
        <v>3838.5199999999995</v>
      </c>
      <c r="AF35" s="35"/>
      <c r="AG35" s="35"/>
      <c r="AH35" s="35"/>
      <c r="AI35" s="35"/>
      <c r="AJ35" s="35"/>
      <c r="AK35" s="35">
        <v>121.489</v>
      </c>
      <c r="AL35" s="35">
        <v>348.21899999999999</v>
      </c>
      <c r="AM35" s="35">
        <v>445616.06472000002</v>
      </c>
      <c r="AN35" s="35">
        <v>442488.67867622123</v>
      </c>
      <c r="AO35" s="35">
        <v>1839585.9146005854</v>
      </c>
    </row>
    <row r="36" spans="1:41" ht="11.25" customHeight="1" x14ac:dyDescent="0.2">
      <c r="A36" s="27" t="s">
        <v>63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>
        <v>257346.72792</v>
      </c>
      <c r="AN36" s="35">
        <v>9047.0165303417252</v>
      </c>
      <c r="AO36" s="35">
        <v>266393.74445034174</v>
      </c>
    </row>
    <row r="37" spans="1:41" ht="11.25" customHeight="1" x14ac:dyDescent="0.2">
      <c r="A37" s="27" t="s">
        <v>48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>
        <v>44811.794160000005</v>
      </c>
      <c r="AN37" s="35"/>
      <c r="AO37" s="35">
        <v>44811.794160000005</v>
      </c>
    </row>
    <row r="38" spans="1:41" ht="11.25" customHeight="1" x14ac:dyDescent="0.2">
      <c r="A38" s="27" t="s">
        <v>64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>
        <v>93355.428239999994</v>
      </c>
      <c r="AN38" s="35">
        <v>186795.57403462983</v>
      </c>
      <c r="AO38" s="35">
        <v>280151.00227462983</v>
      </c>
    </row>
    <row r="39" spans="1:41" s="29" customFormat="1" ht="11.25" customHeight="1" x14ac:dyDescent="0.2">
      <c r="A39" s="27" t="s">
        <v>49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>
        <v>50102.114400000006</v>
      </c>
      <c r="AN39" s="35">
        <v>96499.903871249684</v>
      </c>
      <c r="AO39" s="35">
        <v>146602.01827124969</v>
      </c>
    </row>
    <row r="40" spans="1:41" ht="11.25" customHeight="1" x14ac:dyDescent="0.2">
      <c r="A40" s="27" t="s">
        <v>47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>
        <v>47846.331719999995</v>
      </c>
      <c r="AO40" s="35">
        <v>47846.331719999995</v>
      </c>
    </row>
    <row r="41" spans="1:41" ht="11.25" customHeight="1" x14ac:dyDescent="0.2">
      <c r="A41" s="27" t="s">
        <v>50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>
        <v>102299.85252</v>
      </c>
      <c r="AO41" s="35">
        <v>102299.85252</v>
      </c>
    </row>
    <row r="42" spans="1:41" ht="11.25" customHeight="1" x14ac:dyDescent="0.2">
      <c r="A42" s="27" t="s">
        <v>5</v>
      </c>
      <c r="B42" s="35"/>
      <c r="C42" s="35"/>
      <c r="D42" s="35"/>
      <c r="E42" s="35">
        <v>78213.167499999996</v>
      </c>
      <c r="F42" s="35">
        <v>5484.9147768000003</v>
      </c>
      <c r="G42" s="35">
        <v>16520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>
        <v>100218.08227679999</v>
      </c>
    </row>
    <row r="43" spans="1:41" ht="11.25" customHeight="1" x14ac:dyDescent="0.2">
      <c r="A43" s="27" t="s">
        <v>6</v>
      </c>
      <c r="B43" s="35"/>
      <c r="C43" s="35"/>
      <c r="D43" s="35"/>
      <c r="E43" s="35"/>
      <c r="F43" s="35"/>
      <c r="G43" s="35"/>
      <c r="H43" s="35">
        <v>21849.187999999998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>
        <v>21849.187999999998</v>
      </c>
    </row>
    <row r="44" spans="1:41" ht="11.25" customHeight="1" x14ac:dyDescent="0.2">
      <c r="A44" s="27" t="s">
        <v>7</v>
      </c>
      <c r="B44" s="35"/>
      <c r="C44" s="35"/>
      <c r="D44" s="35"/>
      <c r="E44" s="35"/>
      <c r="F44" s="35"/>
      <c r="G44" s="35"/>
      <c r="H44" s="35"/>
      <c r="I44" s="35"/>
      <c r="J44" s="35"/>
      <c r="K44" s="35">
        <v>2888.0639999999999</v>
      </c>
      <c r="L44" s="35">
        <v>1335.148606</v>
      </c>
      <c r="M44" s="35"/>
      <c r="N44" s="35"/>
      <c r="O44" s="35">
        <v>185725.41899999999</v>
      </c>
      <c r="P44" s="35">
        <v>533.79480000000001</v>
      </c>
      <c r="Q44" s="35">
        <v>188446.72</v>
      </c>
      <c r="R44" s="35">
        <v>22440.22</v>
      </c>
      <c r="S44" s="35">
        <v>3210.6464099999998</v>
      </c>
      <c r="T44" s="35">
        <v>143.96799999999999</v>
      </c>
      <c r="U44" s="35">
        <v>177180.10532506401</v>
      </c>
      <c r="V44" s="35">
        <v>68069</v>
      </c>
      <c r="W44" s="35">
        <v>78702.221407600009</v>
      </c>
      <c r="X44" s="35">
        <v>3583.4</v>
      </c>
      <c r="Y44" s="35">
        <v>6564.9920000000002</v>
      </c>
      <c r="Z44" s="35">
        <v>42225.261440000002</v>
      </c>
      <c r="AA44" s="35">
        <v>42883.171142899999</v>
      </c>
      <c r="AB44" s="35">
        <v>77.608000000000004</v>
      </c>
      <c r="AC44" s="35">
        <v>1095.9327960000001</v>
      </c>
      <c r="AD44" s="35"/>
      <c r="AE44" s="35">
        <v>3838.5199999999995</v>
      </c>
      <c r="AF44" s="35"/>
      <c r="AG44" s="35"/>
      <c r="AH44" s="35"/>
      <c r="AI44" s="35"/>
      <c r="AJ44" s="35"/>
      <c r="AK44" s="35"/>
      <c r="AL44" s="35"/>
      <c r="AM44" s="35"/>
      <c r="AN44" s="35"/>
      <c r="AO44" s="35">
        <v>828944.19292756403</v>
      </c>
    </row>
    <row r="45" spans="1:41" ht="11.25" customHeight="1" x14ac:dyDescent="0.2">
      <c r="A45" s="27" t="s">
        <v>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</row>
    <row r="46" spans="1:41" ht="11.25" customHeight="1" x14ac:dyDescent="0.2">
      <c r="A46" s="27" t="s">
        <v>65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</row>
    <row r="47" spans="1:41" ht="11.25" customHeight="1" x14ac:dyDescent="0.2">
      <c r="A47" s="27" t="s">
        <v>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</row>
    <row r="48" spans="1:41" ht="11.25" customHeight="1" x14ac:dyDescent="0.2">
      <c r="A48" s="27" t="s">
        <v>10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</row>
    <row r="49" spans="1:41" ht="11.25" customHeight="1" x14ac:dyDescent="0.2">
      <c r="A49" s="27" t="s">
        <v>11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>
        <v>121.489</v>
      </c>
      <c r="AL49" s="35"/>
      <c r="AM49" s="35"/>
      <c r="AN49" s="35"/>
      <c r="AO49" s="35">
        <v>121.489</v>
      </c>
    </row>
    <row r="50" spans="1:41" ht="11.25" customHeight="1" x14ac:dyDescent="0.2">
      <c r="A50" s="27" t="s">
        <v>12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>
        <v>348.21899999999999</v>
      </c>
      <c r="AM50" s="35"/>
      <c r="AN50" s="35"/>
      <c r="AO50" s="35">
        <v>348.21899999999999</v>
      </c>
    </row>
    <row r="51" spans="1:41" ht="11.25" customHeight="1" x14ac:dyDescent="0.2">
      <c r="A51" s="33" t="s">
        <v>13</v>
      </c>
      <c r="B51" s="35"/>
      <c r="C51" s="35">
        <v>23260.887289999999</v>
      </c>
      <c r="D51" s="35"/>
      <c r="E51" s="35"/>
      <c r="F51" s="35">
        <v>472.09149600000006</v>
      </c>
      <c r="G51" s="35">
        <v>16530</v>
      </c>
      <c r="H51" s="35">
        <v>9587.1360000000004</v>
      </c>
      <c r="I51" s="35">
        <v>88522.140904425003</v>
      </c>
      <c r="J51" s="35">
        <v>13902.999563499998</v>
      </c>
      <c r="K51" s="35">
        <v>15899.302</v>
      </c>
      <c r="L51" s="35">
        <v>2688.7601180000001</v>
      </c>
      <c r="M51" s="35"/>
      <c r="N51" s="35"/>
      <c r="O51" s="35">
        <v>13712.029142999996</v>
      </c>
      <c r="P51" s="35"/>
      <c r="Q51" s="35">
        <v>756.27199999999993</v>
      </c>
      <c r="R51" s="35"/>
      <c r="S51" s="35">
        <v>120.43567999999999</v>
      </c>
      <c r="T51" s="35">
        <v>12.584000000000001</v>
      </c>
      <c r="U51" s="35"/>
      <c r="V51" s="35">
        <v>5074.3440000000001</v>
      </c>
      <c r="W51" s="35">
        <v>846.08548960000007</v>
      </c>
      <c r="X51" s="35">
        <v>434.59999999999997</v>
      </c>
      <c r="Y51" s="35">
        <v>934.27599999999995</v>
      </c>
      <c r="Z51" s="35">
        <v>1060.1987200000001</v>
      </c>
      <c r="AA51" s="35">
        <v>17835.806118789998</v>
      </c>
      <c r="AB51" s="35"/>
      <c r="AC51" s="35">
        <v>7.238868000000001</v>
      </c>
      <c r="AD51" s="35"/>
      <c r="AE51" s="35"/>
      <c r="AF51" s="35"/>
      <c r="AG51" s="35"/>
      <c r="AH51" s="35"/>
      <c r="AI51" s="35"/>
      <c r="AJ51" s="35"/>
      <c r="AK51" s="35"/>
      <c r="AL51" s="35"/>
      <c r="AM51" s="35">
        <v>76219.194952324266</v>
      </c>
      <c r="AN51" s="35">
        <v>21117.771517916681</v>
      </c>
      <c r="AO51" s="35">
        <v>308994.15386155597</v>
      </c>
    </row>
    <row r="52" spans="1:41" ht="11.25" customHeight="1" x14ac:dyDescent="0.2">
      <c r="A52" s="27" t="s">
        <v>14</v>
      </c>
      <c r="B52" s="35"/>
      <c r="C52" s="35">
        <v>966.85630000000003</v>
      </c>
      <c r="D52" s="35"/>
      <c r="E52" s="35"/>
      <c r="F52" s="35">
        <v>3.1506959999999999</v>
      </c>
      <c r="G52" s="35"/>
      <c r="H52" s="35"/>
      <c r="I52" s="35"/>
      <c r="J52" s="35"/>
      <c r="K52" s="35"/>
      <c r="L52" s="35"/>
      <c r="M52" s="35"/>
      <c r="N52" s="35"/>
      <c r="O52" s="35">
        <v>0.84655799999999992</v>
      </c>
      <c r="P52" s="35"/>
      <c r="Q52" s="35"/>
      <c r="R52" s="35"/>
      <c r="S52" s="35"/>
      <c r="T52" s="35">
        <v>0.65999999999999992</v>
      </c>
      <c r="U52" s="35"/>
      <c r="V52" s="35">
        <v>2021.086</v>
      </c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>
        <v>556.30439999999999</v>
      </c>
      <c r="AN52" s="35"/>
      <c r="AO52" s="35">
        <v>3548.9039539999999</v>
      </c>
    </row>
    <row r="53" spans="1:41" ht="11.25" customHeight="1" x14ac:dyDescent="0.2">
      <c r="A53" s="27" t="s">
        <v>15</v>
      </c>
      <c r="B53" s="35"/>
      <c r="C53" s="35"/>
      <c r="D53" s="35"/>
      <c r="E53" s="35"/>
      <c r="F53" s="35"/>
      <c r="G53" s="35"/>
      <c r="H53" s="35"/>
      <c r="I53" s="35">
        <v>88194.683850000001</v>
      </c>
      <c r="J53" s="35">
        <v>13773.607499999998</v>
      </c>
      <c r="K53" s="35"/>
      <c r="L53" s="35"/>
      <c r="M53" s="35"/>
      <c r="N53" s="35"/>
      <c r="O53" s="35">
        <v>13477.297422</v>
      </c>
      <c r="P53" s="35"/>
      <c r="Q53" s="35">
        <v>255.64</v>
      </c>
      <c r="R53" s="35"/>
      <c r="S53" s="35"/>
      <c r="T53" s="35"/>
      <c r="U53" s="35"/>
      <c r="V53" s="35">
        <v>94.600000000000009</v>
      </c>
      <c r="W53" s="35"/>
      <c r="X53" s="35"/>
      <c r="Y53" s="35"/>
      <c r="Z53" s="35"/>
      <c r="AA53" s="35"/>
      <c r="AB53" s="35"/>
      <c r="AC53" s="35">
        <v>5.2899420000000008</v>
      </c>
      <c r="AD53" s="35"/>
      <c r="AE53" s="35"/>
      <c r="AF53" s="35"/>
      <c r="AG53" s="35"/>
      <c r="AH53" s="35"/>
      <c r="AI53" s="35"/>
      <c r="AJ53" s="35"/>
      <c r="AK53" s="35"/>
      <c r="AL53" s="35"/>
      <c r="AM53" s="35">
        <v>32908.849199999997</v>
      </c>
      <c r="AN53" s="35"/>
      <c r="AO53" s="35">
        <v>148709.96791400001</v>
      </c>
    </row>
    <row r="54" spans="1:41" ht="11.25" customHeight="1" x14ac:dyDescent="0.2">
      <c r="A54" s="27" t="s">
        <v>63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>
        <v>0.47030999999999989</v>
      </c>
      <c r="P54" s="35"/>
      <c r="Q54" s="35">
        <v>376.59600000000006</v>
      </c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>
        <v>23535.392400000001</v>
      </c>
      <c r="AN54" s="35"/>
      <c r="AO54" s="35">
        <v>23912.458709999999</v>
      </c>
    </row>
    <row r="55" spans="1:41" ht="11.25" customHeight="1" x14ac:dyDescent="0.2">
      <c r="A55" s="27" t="s">
        <v>48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>
        <v>934.27599999999995</v>
      </c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>
        <v>934.27599999999995</v>
      </c>
    </row>
    <row r="56" spans="1:41" ht="11.25" customHeight="1" x14ac:dyDescent="0.2">
      <c r="A56" s="27" t="s">
        <v>64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>
        <v>170.20518899999999</v>
      </c>
      <c r="P56" s="35"/>
      <c r="Q56" s="35">
        <v>0.26400000000000001</v>
      </c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>
        <v>1.9091520000000004</v>
      </c>
      <c r="AD56" s="35"/>
      <c r="AE56" s="35"/>
      <c r="AF56" s="35"/>
      <c r="AG56" s="35"/>
      <c r="AH56" s="35"/>
      <c r="AI56" s="35"/>
      <c r="AJ56" s="35"/>
      <c r="AK56" s="35"/>
      <c r="AL56" s="35"/>
      <c r="AM56" s="35">
        <v>10123.677352324255</v>
      </c>
      <c r="AN56" s="35">
        <v>16811.601663116682</v>
      </c>
      <c r="AO56" s="35">
        <v>27107.657356440937</v>
      </c>
    </row>
    <row r="57" spans="1:41" ht="11.25" customHeight="1" x14ac:dyDescent="0.2">
      <c r="A57" s="27" t="s">
        <v>49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</row>
    <row r="58" spans="1:41" ht="11.25" customHeight="1" x14ac:dyDescent="0.2">
      <c r="A58" s="27" t="s">
        <v>47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>
        <v>2.4456120000000001</v>
      </c>
      <c r="P58" s="35"/>
      <c r="Q58" s="35">
        <v>68.81599999999996</v>
      </c>
      <c r="R58" s="35"/>
      <c r="S58" s="35"/>
      <c r="T58" s="35"/>
      <c r="U58" s="35"/>
      <c r="V58" s="35">
        <v>14.921000000000001</v>
      </c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>
        <v>4306.1698547999995</v>
      </c>
      <c r="AO58" s="35">
        <v>4392.3524667999991</v>
      </c>
    </row>
    <row r="59" spans="1:41" ht="11.25" customHeight="1" x14ac:dyDescent="0.2">
      <c r="A59" s="27" t="s">
        <v>50</v>
      </c>
      <c r="B59" s="35"/>
      <c r="C59" s="35"/>
      <c r="D59" s="35"/>
      <c r="E59" s="35"/>
      <c r="F59" s="35"/>
      <c r="G59" s="35"/>
      <c r="H59" s="35"/>
      <c r="I59" s="35"/>
      <c r="J59" s="35">
        <v>129.39206349999998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>
        <v>129.39206349999998</v>
      </c>
    </row>
    <row r="60" spans="1:41" ht="11.25" customHeight="1" x14ac:dyDescent="0.2">
      <c r="A60" s="27" t="s">
        <v>5</v>
      </c>
      <c r="B60" s="35"/>
      <c r="C60" s="35">
        <v>22294.030989999999</v>
      </c>
      <c r="D60" s="35"/>
      <c r="E60" s="35"/>
      <c r="F60" s="35">
        <v>468.94080000000008</v>
      </c>
      <c r="G60" s="35">
        <v>16530</v>
      </c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>
        <v>39292.971789999996</v>
      </c>
    </row>
    <row r="61" spans="1:41" ht="11.25" customHeight="1" x14ac:dyDescent="0.2">
      <c r="A61" s="27" t="s">
        <v>6</v>
      </c>
      <c r="B61" s="35"/>
      <c r="C61" s="35"/>
      <c r="D61" s="35"/>
      <c r="E61" s="35"/>
      <c r="F61" s="35"/>
      <c r="G61" s="35"/>
      <c r="H61" s="35">
        <v>9587.1360000000004</v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>
        <v>2857.866</v>
      </c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>
        <v>12445.002</v>
      </c>
    </row>
    <row r="62" spans="1:41" ht="11.25" customHeight="1" x14ac:dyDescent="0.2">
      <c r="A62" s="27" t="s">
        <v>7</v>
      </c>
      <c r="B62" s="35"/>
      <c r="C62" s="35"/>
      <c r="D62" s="35"/>
      <c r="E62" s="35"/>
      <c r="F62" s="35"/>
      <c r="G62" s="35"/>
      <c r="H62" s="35"/>
      <c r="I62" s="35">
        <v>327.45705442500002</v>
      </c>
      <c r="J62" s="35"/>
      <c r="K62" s="35">
        <v>15899.302</v>
      </c>
      <c r="L62" s="35">
        <v>2688.7601180000001</v>
      </c>
      <c r="M62" s="35"/>
      <c r="N62" s="35"/>
      <c r="O62" s="35">
        <v>60.764052</v>
      </c>
      <c r="P62" s="35"/>
      <c r="Q62" s="35">
        <v>54.956000000000003</v>
      </c>
      <c r="R62" s="35"/>
      <c r="S62" s="35">
        <v>120.43567999999999</v>
      </c>
      <c r="T62" s="35">
        <v>11.924000000000001</v>
      </c>
      <c r="U62" s="35"/>
      <c r="V62" s="35">
        <v>85.871000000000009</v>
      </c>
      <c r="W62" s="35">
        <v>846.08548960000007</v>
      </c>
      <c r="X62" s="35">
        <v>434.59999999999997</v>
      </c>
      <c r="Y62" s="35"/>
      <c r="Z62" s="35">
        <v>1060.1987200000001</v>
      </c>
      <c r="AA62" s="35">
        <v>17835.806118789998</v>
      </c>
      <c r="AB62" s="35"/>
      <c r="AC62" s="35">
        <v>3.9774000000000004E-2</v>
      </c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>
        <v>39426.200006814986</v>
      </c>
    </row>
    <row r="63" spans="1:41" ht="11.25" customHeight="1" x14ac:dyDescent="0.2">
      <c r="A63" s="27" t="s">
        <v>8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>
        <v>9000</v>
      </c>
      <c r="AN63" s="35"/>
      <c r="AO63" s="35">
        <v>9000</v>
      </c>
    </row>
    <row r="64" spans="1:41" ht="11.25" customHeight="1" x14ac:dyDescent="0.2">
      <c r="A64" s="27" t="s">
        <v>52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</row>
    <row r="65" spans="1:41" ht="11.25" customHeight="1" x14ac:dyDescent="0.2">
      <c r="A65" s="27" t="s">
        <v>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</row>
    <row r="66" spans="1:41" ht="11.25" customHeight="1" x14ac:dyDescent="0.2">
      <c r="A66" s="27" t="s">
        <v>10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</row>
    <row r="67" spans="1:41" ht="11.25" customHeight="1" x14ac:dyDescent="0.2">
      <c r="A67" s="27" t="s">
        <v>11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</row>
    <row r="68" spans="1:41" ht="11.25" customHeight="1" x14ac:dyDescent="0.2">
      <c r="A68" s="27" t="s">
        <v>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>
        <v>94.971600000000009</v>
      </c>
      <c r="AN68" s="35"/>
      <c r="AO68" s="35">
        <v>94.971600000000009</v>
      </c>
    </row>
    <row r="69" spans="1:41" ht="22.5" x14ac:dyDescent="0.2">
      <c r="A69" s="27" t="s">
        <v>67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</row>
    <row r="70" spans="1:41" ht="22.5" x14ac:dyDescent="0.2">
      <c r="A70" s="33" t="s">
        <v>82</v>
      </c>
      <c r="B70" s="35"/>
      <c r="C70" s="35"/>
      <c r="D70" s="35"/>
      <c r="E70" s="35"/>
      <c r="F70" s="35"/>
      <c r="G70" s="35"/>
      <c r="H70" s="35"/>
      <c r="I70" s="35">
        <v>23097.7877113875</v>
      </c>
      <c r="J70" s="35">
        <v>6667.655673799999</v>
      </c>
      <c r="K70" s="35"/>
      <c r="L70" s="35">
        <v>244.37184200000002</v>
      </c>
      <c r="M70" s="35"/>
      <c r="N70" s="35"/>
      <c r="O70" s="35">
        <v>83.578790099999992</v>
      </c>
      <c r="P70" s="35">
        <v>1.3952</v>
      </c>
      <c r="Q70" s="35">
        <v>2.8512</v>
      </c>
      <c r="R70" s="35"/>
      <c r="S70" s="35">
        <v>13.401079999999999</v>
      </c>
      <c r="T70" s="35"/>
      <c r="U70" s="35"/>
      <c r="V70" s="35">
        <v>4.5063999999999993</v>
      </c>
      <c r="W70" s="35"/>
      <c r="X70" s="35">
        <v>0.82000000000000006</v>
      </c>
      <c r="Y70" s="35"/>
      <c r="Z70" s="35">
        <v>4.1920000000000006E-2</v>
      </c>
      <c r="AA70" s="35"/>
      <c r="AB70" s="35"/>
      <c r="AC70" s="35"/>
      <c r="AD70" s="35"/>
      <c r="AE70" s="35"/>
      <c r="AF70" s="35">
        <v>3.6</v>
      </c>
      <c r="AG70" s="35"/>
      <c r="AH70" s="35"/>
      <c r="AI70" s="35"/>
      <c r="AJ70" s="35">
        <v>1.77</v>
      </c>
      <c r="AK70" s="35"/>
      <c r="AL70" s="35"/>
      <c r="AM70" s="35">
        <v>66059.569439999992</v>
      </c>
      <c r="AN70" s="35">
        <v>70392.571726388938</v>
      </c>
      <c r="AO70" s="35">
        <v>166573.92098367642</v>
      </c>
    </row>
    <row r="71" spans="1:41" x14ac:dyDescent="0.2">
      <c r="A71" s="33" t="s">
        <v>16</v>
      </c>
      <c r="B71" s="35">
        <v>39297.608227500001</v>
      </c>
      <c r="C71" s="35">
        <v>132883.25160452438</v>
      </c>
      <c r="D71" s="35">
        <v>37128.516563759411</v>
      </c>
      <c r="E71" s="35">
        <v>14757.859605499994</v>
      </c>
      <c r="F71" s="35">
        <v>-0.41032320000028022</v>
      </c>
      <c r="G71" s="35">
        <v>-10</v>
      </c>
      <c r="H71" s="35">
        <v>-1.8189894035458565E-12</v>
      </c>
      <c r="I71" s="35">
        <v>392751.3826737171</v>
      </c>
      <c r="J71" s="35">
        <v>41127.501854191018</v>
      </c>
      <c r="K71" s="35">
        <v>-13011.238000000001</v>
      </c>
      <c r="L71" s="35">
        <v>-1087.6493737999992</v>
      </c>
      <c r="M71" s="35">
        <v>118.29656960000005</v>
      </c>
      <c r="N71" s="35">
        <v>-246.59759999999997</v>
      </c>
      <c r="O71" s="35">
        <v>131273.77331590859</v>
      </c>
      <c r="P71" s="35">
        <v>387.49936000000002</v>
      </c>
      <c r="Q71" s="35">
        <v>172530.33599999998</v>
      </c>
      <c r="R71" s="35">
        <v>22437.8616</v>
      </c>
      <c r="S71" s="35">
        <v>-2015.5833460000003</v>
      </c>
      <c r="T71" s="35">
        <v>57.626799999999996</v>
      </c>
      <c r="U71" s="35">
        <v>192266.28106943742</v>
      </c>
      <c r="V71" s="35">
        <v>47651.273961297004</v>
      </c>
      <c r="W71" s="35">
        <v>24496.001329616302</v>
      </c>
      <c r="X71" s="35">
        <v>-17283.537554450002</v>
      </c>
      <c r="Y71" s="35">
        <v>-3751.7815999999984</v>
      </c>
      <c r="Z71" s="35">
        <v>53971.237056000005</v>
      </c>
      <c r="AA71" s="35">
        <v>4757.4564401099988</v>
      </c>
      <c r="AB71" s="35">
        <v>87.758079999999993</v>
      </c>
      <c r="AC71" s="35">
        <v>6002.1312666000003</v>
      </c>
      <c r="AD71" s="35">
        <v>6.9063600000000012</v>
      </c>
      <c r="AE71" s="35">
        <v>-36.120000000000232</v>
      </c>
      <c r="AF71" s="35">
        <v>-3.6</v>
      </c>
      <c r="AG71" s="35"/>
      <c r="AH71" s="35"/>
      <c r="AI71" s="35"/>
      <c r="AJ71" s="35">
        <v>-34.634999999999984</v>
      </c>
      <c r="AK71" s="35">
        <v>398.536</v>
      </c>
      <c r="AL71" s="35">
        <v>342.81900000000002</v>
      </c>
      <c r="AM71" s="35">
        <v>309087.00216767576</v>
      </c>
      <c r="AN71" s="35">
        <v>350978.33543191559</v>
      </c>
      <c r="AO71" s="35">
        <v>1937316.0995399021</v>
      </c>
    </row>
    <row r="72" spans="1:41" ht="11.25" customHeight="1" x14ac:dyDescent="0.2">
      <c r="A72" s="33" t="s">
        <v>189</v>
      </c>
      <c r="B72" s="35">
        <v>39297.189268599774</v>
      </c>
      <c r="C72" s="35">
        <v>184710.26238720017</v>
      </c>
      <c r="D72" s="35">
        <v>29833.454276772394</v>
      </c>
      <c r="E72" s="35">
        <v>15713.277529770721</v>
      </c>
      <c r="F72" s="35"/>
      <c r="G72" s="35">
        <v>17.600000000000001</v>
      </c>
      <c r="H72" s="35">
        <v>0.40480000000000005</v>
      </c>
      <c r="I72" s="35">
        <v>412413.30636075005</v>
      </c>
      <c r="J72" s="35">
        <v>37683.671879499998</v>
      </c>
      <c r="K72" s="35">
        <v>56.961799999999997</v>
      </c>
      <c r="L72" s="35"/>
      <c r="M72" s="35"/>
      <c r="N72" s="35">
        <v>25.52112</v>
      </c>
      <c r="O72" s="35">
        <v>113546.9197845</v>
      </c>
      <c r="P72" s="35">
        <v>2.0884400000000003</v>
      </c>
      <c r="Q72" s="35">
        <v>185153.78640000001</v>
      </c>
      <c r="R72" s="35">
        <v>22412.346000000001</v>
      </c>
      <c r="S72" s="35">
        <v>0.55257699999999998</v>
      </c>
      <c r="T72" s="35">
        <v>17.8596</v>
      </c>
      <c r="U72" s="35">
        <v>212245.66490375809</v>
      </c>
      <c r="V72" s="35">
        <v>47203.5553</v>
      </c>
      <c r="W72" s="35">
        <v>5.0846483750000004</v>
      </c>
      <c r="X72" s="35"/>
      <c r="Y72" s="35">
        <v>2841.3308000000002</v>
      </c>
      <c r="Z72" s="35">
        <v>40016.134032000009</v>
      </c>
      <c r="AA72" s="35"/>
      <c r="AB72" s="35">
        <v>133.17184</v>
      </c>
      <c r="AC72" s="35">
        <v>2922.6054522000013</v>
      </c>
      <c r="AD72" s="35">
        <v>2.7738000000000005</v>
      </c>
      <c r="AE72" s="35"/>
      <c r="AF72" s="35"/>
      <c r="AG72" s="35"/>
      <c r="AH72" s="35"/>
      <c r="AI72" s="35"/>
      <c r="AJ72" s="35">
        <v>18113.4195</v>
      </c>
      <c r="AK72" s="35">
        <v>381.03959999999995</v>
      </c>
      <c r="AL72" s="35"/>
      <c r="AM72" s="35">
        <v>313438.73616000003</v>
      </c>
      <c r="AN72" s="35">
        <v>351690.88900000002</v>
      </c>
      <c r="AO72" s="35">
        <v>2029879.6072604265</v>
      </c>
    </row>
    <row r="73" spans="1:41" ht="11.25" customHeight="1" x14ac:dyDescent="0.2">
      <c r="A73" s="33" t="s">
        <v>191</v>
      </c>
      <c r="B73" s="35">
        <v>39297.189268599774</v>
      </c>
      <c r="C73" s="35">
        <v>184710.26238720017</v>
      </c>
      <c r="D73" s="35">
        <v>29833.454276772394</v>
      </c>
      <c r="E73" s="35">
        <v>15713.222459770723</v>
      </c>
      <c r="F73" s="35"/>
      <c r="G73" s="35">
        <v>17.600000000000001</v>
      </c>
      <c r="H73" s="35">
        <v>0.40480000000000005</v>
      </c>
      <c r="I73" s="35">
        <v>399407.13662362506</v>
      </c>
      <c r="J73" s="35">
        <v>37683.671879499998</v>
      </c>
      <c r="K73" s="35">
        <v>56.961799999999997</v>
      </c>
      <c r="L73" s="35"/>
      <c r="M73" s="35"/>
      <c r="N73" s="35">
        <v>25.52112</v>
      </c>
      <c r="O73" s="35">
        <v>113546.9197845</v>
      </c>
      <c r="P73" s="35">
        <v>2.0884400000000003</v>
      </c>
      <c r="Q73" s="35">
        <v>185153.78640000001</v>
      </c>
      <c r="R73" s="35">
        <v>22412.346000000001</v>
      </c>
      <c r="S73" s="35">
        <v>0.55257699999999998</v>
      </c>
      <c r="T73" s="35">
        <v>17.8596</v>
      </c>
      <c r="U73" s="35">
        <v>212245.66490375809</v>
      </c>
      <c r="V73" s="35">
        <v>47203.5553</v>
      </c>
      <c r="W73" s="35">
        <v>5.0846483750000004</v>
      </c>
      <c r="X73" s="35"/>
      <c r="Y73" s="35">
        <v>2841.3308000000002</v>
      </c>
      <c r="Z73" s="35">
        <v>825.39641600000016</v>
      </c>
      <c r="AA73" s="35"/>
      <c r="AB73" s="35">
        <v>6.1040000000000004E-2</v>
      </c>
      <c r="AC73" s="35">
        <v>177.32442420000001</v>
      </c>
      <c r="AD73" s="35"/>
      <c r="AE73" s="35"/>
      <c r="AF73" s="35"/>
      <c r="AG73" s="35"/>
      <c r="AH73" s="35"/>
      <c r="AI73" s="35"/>
      <c r="AJ73" s="35">
        <v>18113.4195</v>
      </c>
      <c r="AK73" s="35">
        <v>381.03959999999995</v>
      </c>
      <c r="AL73" s="35"/>
      <c r="AM73" s="35">
        <v>313438.73616000003</v>
      </c>
      <c r="AN73" s="35">
        <v>351690.88900000002</v>
      </c>
      <c r="AO73" s="35">
        <v>1974801.4792093015</v>
      </c>
    </row>
    <row r="74" spans="1:41" ht="11.25" customHeight="1" x14ac:dyDescent="0.2">
      <c r="A74" s="33" t="s">
        <v>18</v>
      </c>
      <c r="B74" s="35">
        <v>36733.560008963417</v>
      </c>
      <c r="C74" s="35">
        <v>64231.606727200153</v>
      </c>
      <c r="D74" s="35">
        <v>157.80506320400539</v>
      </c>
      <c r="E74" s="35">
        <v>15713.222459770723</v>
      </c>
      <c r="F74" s="35"/>
      <c r="G74" s="35">
        <v>17.600000000000001</v>
      </c>
      <c r="H74" s="35"/>
      <c r="I74" s="35">
        <v>64684.184770687512</v>
      </c>
      <c r="J74" s="35"/>
      <c r="K74" s="35">
        <v>6.2698</v>
      </c>
      <c r="L74" s="35"/>
      <c r="M74" s="35"/>
      <c r="N74" s="35">
        <v>6.1627200000000002</v>
      </c>
      <c r="O74" s="35">
        <v>4097.1949238999996</v>
      </c>
      <c r="P74" s="35">
        <v>2.0884400000000003</v>
      </c>
      <c r="Q74" s="35">
        <v>416.0992</v>
      </c>
      <c r="R74" s="35">
        <v>3.1460000000000004</v>
      </c>
      <c r="S74" s="35">
        <v>0.55257699999999998</v>
      </c>
      <c r="T74" s="35">
        <v>17.8596</v>
      </c>
      <c r="U74" s="35">
        <v>2263.8143789329001</v>
      </c>
      <c r="V74" s="35">
        <v>11649.306299999998</v>
      </c>
      <c r="W74" s="35">
        <v>4.1083958870000004</v>
      </c>
      <c r="X74" s="35"/>
      <c r="Y74" s="35">
        <v>2841.3308000000002</v>
      </c>
      <c r="Z74" s="35">
        <v>825.39641600000016</v>
      </c>
      <c r="AA74" s="35"/>
      <c r="AB74" s="35">
        <v>1.7440000000000001E-2</v>
      </c>
      <c r="AC74" s="35">
        <v>166.24736520000002</v>
      </c>
      <c r="AD74" s="35"/>
      <c r="AE74" s="35"/>
      <c r="AF74" s="35"/>
      <c r="AG74" s="35"/>
      <c r="AH74" s="35"/>
      <c r="AI74" s="35"/>
      <c r="AJ74" s="35">
        <v>599.82450000000006</v>
      </c>
      <c r="AK74" s="35">
        <v>4.9599999999999998E-2</v>
      </c>
      <c r="AL74" s="35"/>
      <c r="AM74" s="35">
        <v>150176.87856000001</v>
      </c>
      <c r="AN74" s="35">
        <v>67311</v>
      </c>
      <c r="AO74" s="35">
        <v>421925.3260467457</v>
      </c>
    </row>
    <row r="75" spans="1:41" ht="11.25" customHeight="1" x14ac:dyDescent="0.2">
      <c r="A75" s="27" t="s">
        <v>19</v>
      </c>
      <c r="B75" s="35">
        <v>36726.370000000003</v>
      </c>
      <c r="C75" s="35">
        <v>7607.7094037937759</v>
      </c>
      <c r="D75" s="35"/>
      <c r="E75" s="35">
        <v>2836.105</v>
      </c>
      <c r="F75" s="35"/>
      <c r="G75" s="35"/>
      <c r="H75" s="35"/>
      <c r="I75" s="35">
        <v>2408.8121693250005</v>
      </c>
      <c r="J75" s="35"/>
      <c r="K75" s="35"/>
      <c r="L75" s="35"/>
      <c r="M75" s="35"/>
      <c r="N75" s="35"/>
      <c r="O75" s="35">
        <v>1153.9338035999999</v>
      </c>
      <c r="P75" s="35"/>
      <c r="Q75" s="35">
        <v>2.3144</v>
      </c>
      <c r="R75" s="35"/>
      <c r="S75" s="35"/>
      <c r="T75" s="35">
        <v>1.0868</v>
      </c>
      <c r="U75" s="35">
        <v>8.7335356275000002</v>
      </c>
      <c r="V75" s="35">
        <v>157.62509999999997</v>
      </c>
      <c r="W75" s="35"/>
      <c r="X75" s="35"/>
      <c r="Y75" s="35">
        <v>21.470399999999998</v>
      </c>
      <c r="Z75" s="35"/>
      <c r="AA75" s="35"/>
      <c r="AB75" s="35"/>
      <c r="AC75" s="35">
        <v>0.11534459999999999</v>
      </c>
      <c r="AD75" s="35"/>
      <c r="AE75" s="35"/>
      <c r="AF75" s="35"/>
      <c r="AG75" s="35"/>
      <c r="AH75" s="35"/>
      <c r="AI75" s="35"/>
      <c r="AJ75" s="35"/>
      <c r="AK75" s="35"/>
      <c r="AL75" s="35"/>
      <c r="AM75" s="35">
        <v>37793.511719999995</v>
      </c>
      <c r="AN75" s="35">
        <v>9292.1</v>
      </c>
      <c r="AO75" s="35">
        <v>98009.88767694628</v>
      </c>
    </row>
    <row r="76" spans="1:41" ht="11.25" customHeight="1" x14ac:dyDescent="0.2">
      <c r="A76" s="27" t="s">
        <v>91</v>
      </c>
      <c r="B76" s="35"/>
      <c r="C76" s="35"/>
      <c r="D76" s="35">
        <v>0.11275922696615745</v>
      </c>
      <c r="E76" s="35">
        <v>6209.7016942707205</v>
      </c>
      <c r="F76" s="35"/>
      <c r="G76" s="35"/>
      <c r="H76" s="35"/>
      <c r="I76" s="35">
        <v>18318.819386850002</v>
      </c>
      <c r="J76" s="35"/>
      <c r="K76" s="35"/>
      <c r="L76" s="35"/>
      <c r="M76" s="35"/>
      <c r="N76" s="35"/>
      <c r="O76" s="35">
        <v>13.427350499999999</v>
      </c>
      <c r="P76" s="35"/>
      <c r="Q76" s="35">
        <v>2.4904000000000002</v>
      </c>
      <c r="R76" s="35"/>
      <c r="S76" s="35"/>
      <c r="T76" s="35"/>
      <c r="U76" s="35">
        <v>20.4515683682</v>
      </c>
      <c r="V76" s="35">
        <v>438.4151</v>
      </c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>
        <v>485.56800000000004</v>
      </c>
      <c r="AK76" s="35"/>
      <c r="AL76" s="35"/>
      <c r="AM76" s="35">
        <v>11166.73848</v>
      </c>
      <c r="AN76" s="35">
        <v>4663.7</v>
      </c>
      <c r="AO76" s="35">
        <v>41319.42473921588</v>
      </c>
    </row>
    <row r="77" spans="1:41" ht="11.25" customHeight="1" x14ac:dyDescent="0.2">
      <c r="A77" s="27" t="s">
        <v>20</v>
      </c>
      <c r="B77" s="35"/>
      <c r="C77" s="35">
        <v>16231.995463712368</v>
      </c>
      <c r="D77" s="35">
        <v>0.11275922696615745</v>
      </c>
      <c r="E77" s="35">
        <v>5608.8106625</v>
      </c>
      <c r="F77" s="35"/>
      <c r="G77" s="35"/>
      <c r="H77" s="35"/>
      <c r="I77" s="35">
        <v>1856.0923567875</v>
      </c>
      <c r="J77" s="35"/>
      <c r="K77" s="35">
        <v>4.5678000000000001</v>
      </c>
      <c r="L77" s="35"/>
      <c r="M77" s="35"/>
      <c r="N77" s="35"/>
      <c r="O77" s="35">
        <v>443.89268729999998</v>
      </c>
      <c r="P77" s="35">
        <v>1.3777600000000001</v>
      </c>
      <c r="Q77" s="35"/>
      <c r="R77" s="35"/>
      <c r="S77" s="35"/>
      <c r="T77" s="35">
        <v>15.175599999999999</v>
      </c>
      <c r="U77" s="35">
        <v>481.4226737875</v>
      </c>
      <c r="V77" s="35">
        <v>9167.4452000000001</v>
      </c>
      <c r="W77" s="35">
        <v>4.1083958870000004</v>
      </c>
      <c r="X77" s="35"/>
      <c r="Y77" s="35">
        <v>2819.8604</v>
      </c>
      <c r="Z77" s="35">
        <v>0.31020800000000004</v>
      </c>
      <c r="AA77" s="35"/>
      <c r="AB77" s="35"/>
      <c r="AC77" s="35">
        <v>27.237235200000001</v>
      </c>
      <c r="AD77" s="35"/>
      <c r="AE77" s="35"/>
      <c r="AF77" s="35"/>
      <c r="AG77" s="35"/>
      <c r="AH77" s="35"/>
      <c r="AI77" s="35"/>
      <c r="AJ77" s="35"/>
      <c r="AK77" s="35">
        <v>1.8599999999999998E-2</v>
      </c>
      <c r="AL77" s="35"/>
      <c r="AM77" s="35">
        <v>43505.982360000002</v>
      </c>
      <c r="AN77" s="35">
        <v>780.7</v>
      </c>
      <c r="AO77" s="35">
        <v>80949.110162401339</v>
      </c>
    </row>
    <row r="78" spans="1:41" ht="11.25" customHeight="1" x14ac:dyDescent="0.2">
      <c r="A78" s="27" t="s">
        <v>29</v>
      </c>
      <c r="B78" s="35"/>
      <c r="C78" s="35">
        <v>37441.571342389238</v>
      </c>
      <c r="D78" s="35">
        <v>94.793619207156326</v>
      </c>
      <c r="E78" s="35">
        <v>329.13136200000002</v>
      </c>
      <c r="F78" s="35"/>
      <c r="G78" s="35"/>
      <c r="H78" s="35"/>
      <c r="I78" s="35">
        <v>9113.7148597875002</v>
      </c>
      <c r="J78" s="35"/>
      <c r="K78" s="35">
        <v>1.702</v>
      </c>
      <c r="L78" s="35"/>
      <c r="M78" s="35"/>
      <c r="N78" s="35"/>
      <c r="O78" s="35">
        <v>894.25213709999991</v>
      </c>
      <c r="P78" s="35"/>
      <c r="Q78" s="35">
        <v>42.314799999999998</v>
      </c>
      <c r="R78" s="35"/>
      <c r="S78" s="35"/>
      <c r="T78" s="35">
        <v>7.9199999999999993E-2</v>
      </c>
      <c r="U78" s="35">
        <v>1002.5495100376</v>
      </c>
      <c r="V78" s="35">
        <v>13.372999999999999</v>
      </c>
      <c r="W78" s="35"/>
      <c r="X78" s="35"/>
      <c r="Y78" s="35"/>
      <c r="Z78" s="35">
        <v>41.412768</v>
      </c>
      <c r="AA78" s="35"/>
      <c r="AB78" s="35"/>
      <c r="AC78" s="35">
        <v>9.8082683999999993</v>
      </c>
      <c r="AD78" s="35"/>
      <c r="AE78" s="35"/>
      <c r="AF78" s="35"/>
      <c r="AG78" s="35"/>
      <c r="AH78" s="35"/>
      <c r="AI78" s="35"/>
      <c r="AJ78" s="35"/>
      <c r="AK78" s="35"/>
      <c r="AL78" s="35"/>
      <c r="AM78" s="35">
        <v>7862.2077600000011</v>
      </c>
      <c r="AN78" s="35">
        <v>2082.8000000000002</v>
      </c>
      <c r="AO78" s="35">
        <v>58929.710626921486</v>
      </c>
    </row>
    <row r="79" spans="1:41" ht="11.25" customHeight="1" x14ac:dyDescent="0.2">
      <c r="A79" s="27" t="s">
        <v>21</v>
      </c>
      <c r="B79" s="35"/>
      <c r="C79" s="35">
        <v>55.909813311258276</v>
      </c>
      <c r="D79" s="35">
        <v>0.11275922696615745</v>
      </c>
      <c r="E79" s="35"/>
      <c r="F79" s="35"/>
      <c r="G79" s="35"/>
      <c r="H79" s="35"/>
      <c r="I79" s="35">
        <v>781.98656658749996</v>
      </c>
      <c r="J79" s="35"/>
      <c r="K79" s="35"/>
      <c r="L79" s="35"/>
      <c r="M79" s="35"/>
      <c r="N79" s="35"/>
      <c r="O79" s="35">
        <v>27.7765086</v>
      </c>
      <c r="P79" s="35"/>
      <c r="Q79" s="35">
        <v>12.627999999999998</v>
      </c>
      <c r="R79" s="35"/>
      <c r="S79" s="35"/>
      <c r="T79" s="35"/>
      <c r="U79" s="35">
        <v>11.998368452200001</v>
      </c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>
        <v>424.74168000000003</v>
      </c>
      <c r="AN79" s="35">
        <v>39.200000000000003</v>
      </c>
      <c r="AO79" s="35">
        <v>1354.3536961779246</v>
      </c>
    </row>
    <row r="80" spans="1:41" ht="11.25" customHeight="1" x14ac:dyDescent="0.2">
      <c r="A80" s="27" t="s">
        <v>22</v>
      </c>
      <c r="B80" s="35"/>
      <c r="C80" s="35">
        <v>404.19771251393962</v>
      </c>
      <c r="D80" s="35">
        <v>20.184970607587914</v>
      </c>
      <c r="E80" s="35">
        <v>2.3404750000000001</v>
      </c>
      <c r="F80" s="35"/>
      <c r="G80" s="35">
        <v>17.600000000000001</v>
      </c>
      <c r="H80" s="35"/>
      <c r="I80" s="35">
        <v>1044.2996337750001</v>
      </c>
      <c r="J80" s="35"/>
      <c r="K80" s="35"/>
      <c r="L80" s="35"/>
      <c r="M80" s="35"/>
      <c r="N80" s="35"/>
      <c r="O80" s="35">
        <v>70.391297699999996</v>
      </c>
      <c r="P80" s="35"/>
      <c r="Q80" s="35">
        <v>1.54</v>
      </c>
      <c r="R80" s="35"/>
      <c r="S80" s="35"/>
      <c r="T80" s="35">
        <v>0.44880000000000003</v>
      </c>
      <c r="U80" s="35">
        <v>6.5253527922999996</v>
      </c>
      <c r="V80" s="35">
        <v>105.18660000000003</v>
      </c>
      <c r="W80" s="35"/>
      <c r="X80" s="35"/>
      <c r="Y80" s="35"/>
      <c r="Z80" s="35"/>
      <c r="AA80" s="35"/>
      <c r="AB80" s="35"/>
      <c r="AC80" s="35">
        <v>0.68809019999999999</v>
      </c>
      <c r="AD80" s="35"/>
      <c r="AE80" s="35"/>
      <c r="AF80" s="35"/>
      <c r="AG80" s="35"/>
      <c r="AH80" s="35"/>
      <c r="AI80" s="35"/>
      <c r="AJ80" s="35"/>
      <c r="AK80" s="35">
        <v>3.1E-2</v>
      </c>
      <c r="AL80" s="35"/>
      <c r="AM80" s="35">
        <v>3845.1880799999999</v>
      </c>
      <c r="AN80" s="35">
        <v>1262.2</v>
      </c>
      <c r="AO80" s="35">
        <v>6780.8220125888274</v>
      </c>
    </row>
    <row r="81" spans="1:41" ht="11.25" customHeight="1" x14ac:dyDescent="0.2">
      <c r="A81" s="27" t="s">
        <v>30</v>
      </c>
      <c r="B81" s="35"/>
      <c r="C81" s="35">
        <v>746.12065881123112</v>
      </c>
      <c r="D81" s="35">
        <v>37.173453037683004</v>
      </c>
      <c r="E81" s="35">
        <v>727.13326599999994</v>
      </c>
      <c r="F81" s="35"/>
      <c r="G81" s="35"/>
      <c r="H81" s="35"/>
      <c r="I81" s="35">
        <v>6585.9819577875005</v>
      </c>
      <c r="J81" s="35"/>
      <c r="K81" s="35"/>
      <c r="L81" s="35"/>
      <c r="M81" s="35"/>
      <c r="N81" s="35"/>
      <c r="O81" s="35">
        <v>64.709952900000005</v>
      </c>
      <c r="P81" s="35"/>
      <c r="Q81" s="35">
        <v>0.22</v>
      </c>
      <c r="R81" s="35">
        <v>2.8908000000000005</v>
      </c>
      <c r="S81" s="35"/>
      <c r="T81" s="35">
        <v>0.81399999999999995</v>
      </c>
      <c r="U81" s="35">
        <v>265.0164430808</v>
      </c>
      <c r="V81" s="35">
        <v>258.93739999999997</v>
      </c>
      <c r="W81" s="35"/>
      <c r="X81" s="35"/>
      <c r="Y81" s="35"/>
      <c r="Z81" s="35"/>
      <c r="AA81" s="35"/>
      <c r="AB81" s="35"/>
      <c r="AC81" s="35">
        <v>3.3290837999999998</v>
      </c>
      <c r="AD81" s="35"/>
      <c r="AE81" s="35"/>
      <c r="AF81" s="35"/>
      <c r="AG81" s="35"/>
      <c r="AH81" s="35"/>
      <c r="AI81" s="35"/>
      <c r="AJ81" s="35"/>
      <c r="AK81" s="35"/>
      <c r="AL81" s="35"/>
      <c r="AM81" s="35">
        <v>27333.044640000007</v>
      </c>
      <c r="AN81" s="35">
        <v>20634.3</v>
      </c>
      <c r="AO81" s="35">
        <v>56659.671655417216</v>
      </c>
    </row>
    <row r="82" spans="1:41" ht="11.25" customHeight="1" x14ac:dyDescent="0.2">
      <c r="A82" s="27" t="s">
        <v>31</v>
      </c>
      <c r="B82" s="35"/>
      <c r="C82" s="35">
        <v>509.98618076117816</v>
      </c>
      <c r="D82" s="35">
        <v>0.11275922696615745</v>
      </c>
      <c r="E82" s="35"/>
      <c r="F82" s="35"/>
      <c r="G82" s="35"/>
      <c r="H82" s="35"/>
      <c r="I82" s="35">
        <v>19481.415540600003</v>
      </c>
      <c r="J82" s="35"/>
      <c r="K82" s="35"/>
      <c r="L82" s="35"/>
      <c r="M82" s="35"/>
      <c r="N82" s="35"/>
      <c r="O82" s="35">
        <v>855.02357999999992</v>
      </c>
      <c r="P82" s="35"/>
      <c r="Q82" s="35">
        <v>3.2560000000000002</v>
      </c>
      <c r="R82" s="35"/>
      <c r="S82" s="35"/>
      <c r="T82" s="35"/>
      <c r="U82" s="35">
        <v>167.53724690659999</v>
      </c>
      <c r="V82" s="35">
        <v>1220.1852000000001</v>
      </c>
      <c r="W82" s="35"/>
      <c r="X82" s="35"/>
      <c r="Y82" s="35"/>
      <c r="Z82" s="35"/>
      <c r="AA82" s="35"/>
      <c r="AB82" s="35"/>
      <c r="AC82" s="35">
        <v>7.0320432000000004</v>
      </c>
      <c r="AD82" s="35"/>
      <c r="AE82" s="35"/>
      <c r="AF82" s="35"/>
      <c r="AG82" s="35"/>
      <c r="AH82" s="35"/>
      <c r="AI82" s="35"/>
      <c r="AJ82" s="35">
        <v>0.12</v>
      </c>
      <c r="AK82" s="35"/>
      <c r="AL82" s="35"/>
      <c r="AM82" s="35">
        <v>10797.85512</v>
      </c>
      <c r="AN82" s="35">
        <v>5427.5</v>
      </c>
      <c r="AO82" s="35">
        <v>38470.023670694747</v>
      </c>
    </row>
    <row r="83" spans="1:41" ht="11.25" customHeight="1" x14ac:dyDescent="0.2">
      <c r="A83" s="27" t="s">
        <v>32</v>
      </c>
      <c r="B83" s="35"/>
      <c r="C83" s="35">
        <v>6.2218460823898507</v>
      </c>
      <c r="D83" s="35"/>
      <c r="E83" s="35"/>
      <c r="F83" s="35"/>
      <c r="G83" s="35"/>
      <c r="H83" s="35"/>
      <c r="I83" s="35">
        <v>227.21342280000002</v>
      </c>
      <c r="J83" s="35"/>
      <c r="K83" s="35"/>
      <c r="L83" s="35"/>
      <c r="M83" s="35"/>
      <c r="N83" s="35"/>
      <c r="O83" s="35">
        <v>32.545452000000004</v>
      </c>
      <c r="P83" s="35"/>
      <c r="Q83" s="35"/>
      <c r="R83" s="35"/>
      <c r="S83" s="35"/>
      <c r="T83" s="35"/>
      <c r="U83" s="35">
        <v>0.17682714109999997</v>
      </c>
      <c r="V83" s="35">
        <v>60.802</v>
      </c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>
        <v>546.31259999999997</v>
      </c>
      <c r="AN83" s="35">
        <v>607</v>
      </c>
      <c r="AO83" s="35">
        <v>1480.2721480234898</v>
      </c>
    </row>
    <row r="84" spans="1:41" ht="11.25" customHeight="1" x14ac:dyDescent="0.2">
      <c r="A84" s="27" t="s">
        <v>33</v>
      </c>
      <c r="B84" s="35"/>
      <c r="C84" s="35">
        <v>22.7320814893617</v>
      </c>
      <c r="D84" s="35"/>
      <c r="E84" s="35"/>
      <c r="F84" s="35"/>
      <c r="G84" s="35"/>
      <c r="H84" s="35"/>
      <c r="I84" s="35">
        <v>15.802437300000001</v>
      </c>
      <c r="J84" s="35"/>
      <c r="K84" s="35"/>
      <c r="L84" s="35"/>
      <c r="M84" s="35"/>
      <c r="N84" s="35"/>
      <c r="O84" s="35">
        <v>339.89303699999999</v>
      </c>
      <c r="P84" s="35"/>
      <c r="Q84" s="35"/>
      <c r="R84" s="35"/>
      <c r="S84" s="35"/>
      <c r="T84" s="35"/>
      <c r="U84" s="35">
        <v>0.57360999430000004</v>
      </c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>
        <v>110.45699999999999</v>
      </c>
      <c r="AK84" s="35"/>
      <c r="AL84" s="35"/>
      <c r="AM84" s="35">
        <v>41.147640000000003</v>
      </c>
      <c r="AN84" s="35">
        <v>0.4</v>
      </c>
      <c r="AO84" s="35">
        <v>531.00580578366169</v>
      </c>
    </row>
    <row r="85" spans="1:41" ht="11.25" customHeight="1" x14ac:dyDescent="0.2">
      <c r="A85" s="27" t="s">
        <v>23</v>
      </c>
      <c r="B85" s="35">
        <v>4.1558214634146342</v>
      </c>
      <c r="C85" s="35">
        <v>378.91221243441549</v>
      </c>
      <c r="D85" s="35">
        <v>4.6495461583910238</v>
      </c>
      <c r="E85" s="35"/>
      <c r="F85" s="35"/>
      <c r="G85" s="35"/>
      <c r="H85" s="35"/>
      <c r="I85" s="35">
        <v>3365.8123716750001</v>
      </c>
      <c r="J85" s="35"/>
      <c r="K85" s="35"/>
      <c r="L85" s="35"/>
      <c r="M85" s="35"/>
      <c r="N85" s="35">
        <v>6.1627200000000002</v>
      </c>
      <c r="O85" s="35">
        <v>175.73133149999998</v>
      </c>
      <c r="P85" s="35"/>
      <c r="Q85" s="35">
        <v>349.0564</v>
      </c>
      <c r="R85" s="35">
        <v>0.25519999999999998</v>
      </c>
      <c r="S85" s="35"/>
      <c r="T85" s="35">
        <v>0.14959999999999998</v>
      </c>
      <c r="U85" s="35">
        <v>295.77573991800006</v>
      </c>
      <c r="V85" s="35">
        <v>223.75049999999999</v>
      </c>
      <c r="W85" s="35"/>
      <c r="X85" s="35"/>
      <c r="Y85" s="35"/>
      <c r="Z85" s="35">
        <v>783.63152000000002</v>
      </c>
      <c r="AA85" s="35"/>
      <c r="AB85" s="35">
        <v>1.308E-2</v>
      </c>
      <c r="AC85" s="35">
        <v>0.36194340000000003</v>
      </c>
      <c r="AD85" s="35"/>
      <c r="AE85" s="35"/>
      <c r="AF85" s="35"/>
      <c r="AG85" s="35"/>
      <c r="AH85" s="35"/>
      <c r="AI85" s="35"/>
      <c r="AJ85" s="35">
        <v>0.22950000000000001</v>
      </c>
      <c r="AK85" s="35"/>
      <c r="AL85" s="35"/>
      <c r="AM85" s="35">
        <v>4844.5844399999996</v>
      </c>
      <c r="AN85" s="35">
        <v>17055.5</v>
      </c>
      <c r="AO85" s="35">
        <v>27488.731926549219</v>
      </c>
    </row>
    <row r="86" spans="1:41" ht="11.25" customHeight="1" x14ac:dyDescent="0.2">
      <c r="A86" s="27" t="s">
        <v>24</v>
      </c>
      <c r="B86" s="35"/>
      <c r="C86" s="35">
        <v>177.39886795849313</v>
      </c>
      <c r="D86" s="35">
        <v>0.43967805835632745</v>
      </c>
      <c r="E86" s="35"/>
      <c r="F86" s="35"/>
      <c r="G86" s="35"/>
      <c r="H86" s="35"/>
      <c r="I86" s="35">
        <v>242.10828768750002</v>
      </c>
      <c r="J86" s="35"/>
      <c r="K86" s="35"/>
      <c r="L86" s="35"/>
      <c r="M86" s="35"/>
      <c r="N86" s="35"/>
      <c r="O86" s="35"/>
      <c r="P86" s="35"/>
      <c r="Q86" s="35">
        <v>0.66879999999999995</v>
      </c>
      <c r="R86" s="35"/>
      <c r="S86" s="35"/>
      <c r="T86" s="35"/>
      <c r="U86" s="35"/>
      <c r="V86" s="35">
        <v>1.29</v>
      </c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>
        <v>455.62103999999999</v>
      </c>
      <c r="AN86" s="35">
        <v>887.2</v>
      </c>
      <c r="AO86" s="35">
        <v>1764.7266737043497</v>
      </c>
    </row>
    <row r="87" spans="1:41" ht="11.25" customHeight="1" x14ac:dyDescent="0.2">
      <c r="A87" s="27" t="s">
        <v>75</v>
      </c>
      <c r="B87" s="35">
        <v>3.0341875000000003</v>
      </c>
      <c r="C87" s="35">
        <v>648.85114394249911</v>
      </c>
      <c r="D87" s="35">
        <v>0.11275922696615745</v>
      </c>
      <c r="E87" s="35"/>
      <c r="F87" s="35"/>
      <c r="G87" s="35"/>
      <c r="H87" s="35"/>
      <c r="I87" s="35">
        <v>1242.125779725</v>
      </c>
      <c r="J87" s="35"/>
      <c r="K87" s="35"/>
      <c r="L87" s="35"/>
      <c r="M87" s="35"/>
      <c r="N87" s="35"/>
      <c r="O87" s="35">
        <v>25.617785699999999</v>
      </c>
      <c r="P87" s="35">
        <v>0.71068000000000009</v>
      </c>
      <c r="Q87" s="35">
        <v>1.6103999999999998</v>
      </c>
      <c r="R87" s="35"/>
      <c r="S87" s="35">
        <v>0.55257699999999998</v>
      </c>
      <c r="T87" s="35">
        <v>0.10559999999999999</v>
      </c>
      <c r="U87" s="35">
        <v>3.0535028268</v>
      </c>
      <c r="V87" s="35">
        <v>2.2961999999999998</v>
      </c>
      <c r="W87" s="35"/>
      <c r="X87" s="35"/>
      <c r="Y87" s="35"/>
      <c r="Z87" s="35">
        <v>4.1920000000000006E-2</v>
      </c>
      <c r="AA87" s="35"/>
      <c r="AB87" s="35">
        <v>4.3600000000000002E-3</v>
      </c>
      <c r="AC87" s="35">
        <v>117.67535640000003</v>
      </c>
      <c r="AD87" s="35"/>
      <c r="AE87" s="35"/>
      <c r="AF87" s="35"/>
      <c r="AG87" s="35"/>
      <c r="AH87" s="35"/>
      <c r="AI87" s="35"/>
      <c r="AJ87" s="35">
        <v>3.45</v>
      </c>
      <c r="AK87" s="35"/>
      <c r="AL87" s="35"/>
      <c r="AM87" s="35">
        <v>1559.9430000000002</v>
      </c>
      <c r="AN87" s="35">
        <v>4578.3999999999996</v>
      </c>
      <c r="AO87" s="35">
        <v>8187.5852523212652</v>
      </c>
    </row>
    <row r="88" spans="1:41" ht="11.25" customHeight="1" x14ac:dyDescent="0.2">
      <c r="A88" s="33" t="s">
        <v>25</v>
      </c>
      <c r="B88" s="35"/>
      <c r="C88" s="35"/>
      <c r="D88" s="35"/>
      <c r="E88" s="35"/>
      <c r="F88" s="35"/>
      <c r="G88" s="35"/>
      <c r="H88" s="35"/>
      <c r="I88" s="35"/>
      <c r="J88" s="35">
        <v>47.788429499999999</v>
      </c>
      <c r="K88" s="35"/>
      <c r="L88" s="35"/>
      <c r="M88" s="35"/>
      <c r="N88" s="35"/>
      <c r="O88" s="35">
        <v>73274.674247999996</v>
      </c>
      <c r="P88" s="35"/>
      <c r="Q88" s="35">
        <v>184737.68720000001</v>
      </c>
      <c r="R88" s="35">
        <v>22409.200000000001</v>
      </c>
      <c r="S88" s="35"/>
      <c r="T88" s="35"/>
      <c r="U88" s="35">
        <v>208884.30602430302</v>
      </c>
      <c r="V88" s="35">
        <v>618.97640000000001</v>
      </c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>
        <v>11523.831480000001</v>
      </c>
      <c r="AN88" s="35"/>
      <c r="AO88" s="35">
        <v>501496.46378180303</v>
      </c>
    </row>
    <row r="89" spans="1:41" ht="11.25" customHeight="1" x14ac:dyDescent="0.2">
      <c r="A89" s="27" t="s">
        <v>42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>
        <v>36637.148999999998</v>
      </c>
      <c r="P89" s="35"/>
      <c r="Q89" s="35"/>
      <c r="R89" s="35">
        <v>22409.200000000001</v>
      </c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>
        <v>59046.349000000002</v>
      </c>
    </row>
    <row r="90" spans="1:41" ht="11.25" customHeight="1" x14ac:dyDescent="0.2">
      <c r="A90" s="27" t="s">
        <v>34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>
        <v>36637.148999999998</v>
      </c>
      <c r="P90" s="35"/>
      <c r="Q90" s="35">
        <v>184408.40000000002</v>
      </c>
      <c r="R90" s="35"/>
      <c r="S90" s="35"/>
      <c r="T90" s="35"/>
      <c r="U90" s="35">
        <v>191107.01095810003</v>
      </c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>
        <v>149.52599999999998</v>
      </c>
      <c r="AN90" s="35"/>
      <c r="AO90" s="35">
        <v>412302.0859581001</v>
      </c>
    </row>
    <row r="91" spans="1:41" ht="11.25" customHeight="1" x14ac:dyDescent="0.2">
      <c r="A91" s="27" t="s">
        <v>26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>
        <v>329.28720000000004</v>
      </c>
      <c r="R91" s="35"/>
      <c r="S91" s="35"/>
      <c r="T91" s="35"/>
      <c r="U91" s="35">
        <v>17748.614566488002</v>
      </c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>
        <v>8738.2162800000006</v>
      </c>
      <c r="AN91" s="35"/>
      <c r="AO91" s="35">
        <v>26816.118046488002</v>
      </c>
    </row>
    <row r="92" spans="1:41" ht="11.25" customHeight="1" x14ac:dyDescent="0.2">
      <c r="A92" s="27" t="s">
        <v>35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>
        <v>4.7030999999999996E-2</v>
      </c>
      <c r="P92" s="35"/>
      <c r="Q92" s="35"/>
      <c r="R92" s="35"/>
      <c r="S92" s="35"/>
      <c r="T92" s="35"/>
      <c r="U92" s="35"/>
      <c r="V92" s="35">
        <v>422.93939999999998</v>
      </c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>
        <v>422.98643099999998</v>
      </c>
    </row>
    <row r="93" spans="1:41" ht="11.25" customHeight="1" x14ac:dyDescent="0.2">
      <c r="A93" s="27" t="s">
        <v>36</v>
      </c>
      <c r="B93" s="35"/>
      <c r="C93" s="35"/>
      <c r="D93" s="35"/>
      <c r="E93" s="35"/>
      <c r="F93" s="35"/>
      <c r="G93" s="35"/>
      <c r="H93" s="35"/>
      <c r="I93" s="35"/>
      <c r="J93" s="35">
        <v>47.788429499999999</v>
      </c>
      <c r="K93" s="35"/>
      <c r="L93" s="35"/>
      <c r="M93" s="35"/>
      <c r="N93" s="35"/>
      <c r="O93" s="35">
        <v>0.32921699999999998</v>
      </c>
      <c r="P93" s="35"/>
      <c r="Q93" s="35"/>
      <c r="R93" s="35"/>
      <c r="S93" s="35"/>
      <c r="T93" s="35"/>
      <c r="U93" s="35">
        <v>28.680499715000003</v>
      </c>
      <c r="V93" s="35">
        <v>196.03700000000001</v>
      </c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>
        <v>2485.386</v>
      </c>
      <c r="AN93" s="35"/>
      <c r="AO93" s="35">
        <v>2758.2211462149999</v>
      </c>
    </row>
    <row r="94" spans="1:41" ht="11.25" customHeight="1" x14ac:dyDescent="0.2">
      <c r="A94" s="27" t="s">
        <v>51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>
        <v>150.70320000000001</v>
      </c>
      <c r="AN94" s="35"/>
      <c r="AO94" s="35">
        <v>150.70320000000001</v>
      </c>
    </row>
    <row r="95" spans="1:41" ht="11.25" customHeight="1" x14ac:dyDescent="0.2">
      <c r="A95" s="33" t="s">
        <v>76</v>
      </c>
      <c r="B95" s="35">
        <v>2563.6292596363505</v>
      </c>
      <c r="C95" s="35">
        <v>120478.65566000003</v>
      </c>
      <c r="D95" s="35">
        <v>29675.649213568387</v>
      </c>
      <c r="E95" s="35"/>
      <c r="F95" s="35"/>
      <c r="G95" s="35"/>
      <c r="H95" s="35">
        <v>0.40480000000000005</v>
      </c>
      <c r="I95" s="35">
        <v>334722.95185293752</v>
      </c>
      <c r="J95" s="35">
        <v>37635.883450000001</v>
      </c>
      <c r="K95" s="35">
        <v>50.691999999999993</v>
      </c>
      <c r="L95" s="35"/>
      <c r="M95" s="35"/>
      <c r="N95" s="35">
        <v>19.3584</v>
      </c>
      <c r="O95" s="35">
        <v>36175.050612600004</v>
      </c>
      <c r="P95" s="35"/>
      <c r="Q95" s="35"/>
      <c r="R95" s="35"/>
      <c r="S95" s="35"/>
      <c r="T95" s="35"/>
      <c r="U95" s="35">
        <v>1097.5445005222</v>
      </c>
      <c r="V95" s="35">
        <v>34935.272600000004</v>
      </c>
      <c r="W95" s="35">
        <v>0.97625248800000008</v>
      </c>
      <c r="X95" s="35"/>
      <c r="Y95" s="35"/>
      <c r="Z95" s="35"/>
      <c r="AA95" s="35"/>
      <c r="AB95" s="35">
        <v>4.36E-2</v>
      </c>
      <c r="AC95" s="35">
        <v>11.077059000000002</v>
      </c>
      <c r="AD95" s="35"/>
      <c r="AE95" s="35"/>
      <c r="AF95" s="35"/>
      <c r="AG95" s="35"/>
      <c r="AH95" s="35"/>
      <c r="AI95" s="35"/>
      <c r="AJ95" s="35">
        <v>17513.595000000001</v>
      </c>
      <c r="AK95" s="35">
        <v>380.98999999999995</v>
      </c>
      <c r="AL95" s="35"/>
      <c r="AM95" s="35">
        <v>151738.02612000002</v>
      </c>
      <c r="AN95" s="35">
        <v>284379.88900000002</v>
      </c>
      <c r="AO95" s="35">
        <v>1051379.6893807526</v>
      </c>
    </row>
    <row r="96" spans="1:41" ht="11.25" customHeight="1" x14ac:dyDescent="0.2">
      <c r="A96" s="27" t="s">
        <v>77</v>
      </c>
      <c r="B96" s="35">
        <v>8.182919636350217</v>
      </c>
      <c r="C96" s="35">
        <v>3320.4340150000003</v>
      </c>
      <c r="D96" s="35">
        <v>12359.9971552806</v>
      </c>
      <c r="E96" s="35"/>
      <c r="F96" s="35"/>
      <c r="G96" s="35"/>
      <c r="H96" s="35">
        <v>0.27200000000000002</v>
      </c>
      <c r="I96" s="35">
        <v>73831.693356187505</v>
      </c>
      <c r="J96" s="35"/>
      <c r="K96" s="35">
        <v>43.975999999999999</v>
      </c>
      <c r="L96" s="35"/>
      <c r="M96" s="35"/>
      <c r="N96" s="35">
        <v>0.26639999999999997</v>
      </c>
      <c r="O96" s="35">
        <v>1275.7346874</v>
      </c>
      <c r="P96" s="35"/>
      <c r="Q96" s="35"/>
      <c r="R96" s="35"/>
      <c r="S96" s="35"/>
      <c r="T96" s="35"/>
      <c r="U96" s="35">
        <v>1014.2632299211999</v>
      </c>
      <c r="V96" s="35">
        <v>15039.138200000001</v>
      </c>
      <c r="W96" s="35"/>
      <c r="X96" s="35"/>
      <c r="Y96" s="35"/>
      <c r="Z96" s="35"/>
      <c r="AA96" s="35"/>
      <c r="AB96" s="35">
        <v>4.36E-2</v>
      </c>
      <c r="AC96" s="35">
        <v>10.0548672</v>
      </c>
      <c r="AD96" s="35"/>
      <c r="AE96" s="35"/>
      <c r="AF96" s="35"/>
      <c r="AG96" s="35"/>
      <c r="AH96" s="35"/>
      <c r="AI96" s="35"/>
      <c r="AJ96" s="35">
        <v>5709</v>
      </c>
      <c r="AK96" s="35">
        <v>241.79999999999998</v>
      </c>
      <c r="AL96" s="35"/>
      <c r="AM96" s="35">
        <v>66698.575920000003</v>
      </c>
      <c r="AN96" s="35">
        <v>91437.500000000015</v>
      </c>
      <c r="AO96" s="35">
        <v>270990.93235062569</v>
      </c>
    </row>
    <row r="97" spans="1:41" ht="11.25" customHeight="1" x14ac:dyDescent="0.2">
      <c r="A97" s="27" t="s">
        <v>78</v>
      </c>
      <c r="B97" s="35">
        <v>2555.44634</v>
      </c>
      <c r="C97" s="35">
        <v>95925.585285000037</v>
      </c>
      <c r="D97" s="35">
        <v>17136.595615433882</v>
      </c>
      <c r="E97" s="35"/>
      <c r="F97" s="35"/>
      <c r="G97" s="35"/>
      <c r="H97" s="35"/>
      <c r="I97" s="35">
        <v>254555.63511161253</v>
      </c>
      <c r="J97" s="35"/>
      <c r="K97" s="35"/>
      <c r="L97" s="35"/>
      <c r="M97" s="35"/>
      <c r="N97" s="35"/>
      <c r="O97" s="35">
        <v>34347.491796000002</v>
      </c>
      <c r="P97" s="35"/>
      <c r="Q97" s="35"/>
      <c r="R97" s="35"/>
      <c r="S97" s="35"/>
      <c r="T97" s="35"/>
      <c r="U97" s="35"/>
      <c r="V97" s="35">
        <v>19895.627</v>
      </c>
      <c r="W97" s="35">
        <v>0.97625248800000008</v>
      </c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>
        <v>8966.5950000000012</v>
      </c>
      <c r="AK97" s="35">
        <v>139.19</v>
      </c>
      <c r="AL97" s="35"/>
      <c r="AM97" s="35">
        <v>74398.703399999999</v>
      </c>
      <c r="AN97" s="35">
        <v>191249.11</v>
      </c>
      <c r="AO97" s="35">
        <v>699170.95580053446</v>
      </c>
    </row>
    <row r="98" spans="1:41" ht="11.25" customHeight="1" x14ac:dyDescent="0.2">
      <c r="A98" s="27" t="s">
        <v>37</v>
      </c>
      <c r="B98" s="35"/>
      <c r="C98" s="35">
        <v>4792.2190449999989</v>
      </c>
      <c r="D98" s="35">
        <v>178.68046192200001</v>
      </c>
      <c r="E98" s="35"/>
      <c r="F98" s="35"/>
      <c r="G98" s="35"/>
      <c r="H98" s="35">
        <v>0.1328</v>
      </c>
      <c r="I98" s="35">
        <v>6335.6233851375009</v>
      </c>
      <c r="J98" s="35"/>
      <c r="K98" s="35">
        <v>6.7159999999999993</v>
      </c>
      <c r="L98" s="35"/>
      <c r="M98" s="35"/>
      <c r="N98" s="35">
        <v>19.091999999999999</v>
      </c>
      <c r="O98" s="35">
        <v>551.82412920000002</v>
      </c>
      <c r="P98" s="35"/>
      <c r="Q98" s="35"/>
      <c r="R98" s="35"/>
      <c r="S98" s="35"/>
      <c r="T98" s="35"/>
      <c r="U98" s="35">
        <v>83.281270601000003</v>
      </c>
      <c r="V98" s="35">
        <v>0.50740000000000007</v>
      </c>
      <c r="W98" s="35"/>
      <c r="X98" s="35"/>
      <c r="Y98" s="35"/>
      <c r="Z98" s="35"/>
      <c r="AA98" s="35"/>
      <c r="AB98" s="35"/>
      <c r="AC98" s="35">
        <v>1.0221918000000001</v>
      </c>
      <c r="AD98" s="35"/>
      <c r="AE98" s="35"/>
      <c r="AF98" s="35"/>
      <c r="AG98" s="35"/>
      <c r="AH98" s="35"/>
      <c r="AI98" s="35"/>
      <c r="AJ98" s="35">
        <v>2838.0000000000005</v>
      </c>
      <c r="AK98" s="35"/>
      <c r="AL98" s="35"/>
      <c r="AM98" s="35">
        <v>10599.8688</v>
      </c>
      <c r="AN98" s="35">
        <v>1693.1200000000001</v>
      </c>
      <c r="AO98" s="35">
        <v>27100.087483660503</v>
      </c>
    </row>
    <row r="99" spans="1:41" ht="11.25" customHeight="1" x14ac:dyDescent="0.2">
      <c r="A99" s="27" t="s">
        <v>38</v>
      </c>
      <c r="B99" s="35"/>
      <c r="C99" s="35">
        <v>0.76731499999999997</v>
      </c>
      <c r="D99" s="35">
        <v>0.37598093189999998</v>
      </c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>
        <v>40.878</v>
      </c>
      <c r="AN99" s="35">
        <v>0.159</v>
      </c>
      <c r="AO99" s="35">
        <v>42.180295931899998</v>
      </c>
    </row>
    <row r="100" spans="1:41" ht="11.25" customHeight="1" x14ac:dyDescent="0.2">
      <c r="A100" s="27" t="s">
        <v>79</v>
      </c>
      <c r="B100" s="35"/>
      <c r="C100" s="35">
        <v>16439.649999999998</v>
      </c>
      <c r="D100" s="35"/>
      <c r="E100" s="35"/>
      <c r="F100" s="35"/>
      <c r="G100" s="35"/>
      <c r="H100" s="35"/>
      <c r="I100" s="35"/>
      <c r="J100" s="35">
        <v>37635.883450000001</v>
      </c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>
        <v>54075.533450000003</v>
      </c>
    </row>
    <row r="101" spans="1:41" ht="11.25" customHeight="1" x14ac:dyDescent="0.2">
      <c r="A101" s="33" t="s">
        <v>17</v>
      </c>
      <c r="B101" s="35"/>
      <c r="C101" s="35"/>
      <c r="D101" s="35"/>
      <c r="E101" s="35">
        <v>5.5070000000000001E-2</v>
      </c>
      <c r="F101" s="35"/>
      <c r="G101" s="35"/>
      <c r="H101" s="35"/>
      <c r="I101" s="35">
        <v>13006.169737125001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>
        <v>39190.737616000013</v>
      </c>
      <c r="AA101" s="35"/>
      <c r="AB101" s="35">
        <v>133.11080000000001</v>
      </c>
      <c r="AC101" s="35">
        <v>2745.2810280000012</v>
      </c>
      <c r="AD101" s="35">
        <v>2.7738000000000005</v>
      </c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>
        <v>55078.128051125015</v>
      </c>
    </row>
    <row r="102" spans="1:41" ht="11.25" customHeight="1" x14ac:dyDescent="0.2">
      <c r="A102" s="27" t="s">
        <v>68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</row>
    <row r="103" spans="1:41" ht="11.25" customHeight="1" x14ac:dyDescent="0.2">
      <c r="A103" s="27" t="s">
        <v>69</v>
      </c>
      <c r="B103" s="35"/>
      <c r="C103" s="35"/>
      <c r="D103" s="35"/>
      <c r="E103" s="35">
        <v>5.5070000000000001E-2</v>
      </c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>
        <v>1069.4211200000002</v>
      </c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>
        <v>1069.4761900000001</v>
      </c>
    </row>
    <row r="104" spans="1:41" ht="11.25" customHeight="1" x14ac:dyDescent="0.2">
      <c r="A104" s="27" t="s">
        <v>70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>
        <v>478.34912000000008</v>
      </c>
      <c r="AA104" s="35"/>
      <c r="AB104" s="35">
        <v>4.36E-2</v>
      </c>
      <c r="AC104" s="35">
        <v>2013.240558000002</v>
      </c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>
        <v>2491.6332780000021</v>
      </c>
    </row>
    <row r="105" spans="1:41" ht="11.25" customHeight="1" x14ac:dyDescent="0.2">
      <c r="A105" s="27" t="s">
        <v>71</v>
      </c>
      <c r="B105" s="35"/>
      <c r="C105" s="35"/>
      <c r="D105" s="35"/>
      <c r="E105" s="35"/>
      <c r="F105" s="35"/>
      <c r="G105" s="35"/>
      <c r="H105" s="35"/>
      <c r="I105" s="35">
        <v>13006.169737125001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>
        <v>27119.622095999999</v>
      </c>
      <c r="AA105" s="35"/>
      <c r="AB105" s="35">
        <v>6.4964000000000013</v>
      </c>
      <c r="AC105" s="35">
        <v>728.65967999999998</v>
      </c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>
        <v>40860.947913124997</v>
      </c>
    </row>
    <row r="106" spans="1:41" ht="11.25" customHeight="1" x14ac:dyDescent="0.2">
      <c r="A106" s="60" t="s">
        <v>72</v>
      </c>
      <c r="B106" s="35"/>
      <c r="C106" s="35"/>
      <c r="D106" s="35"/>
      <c r="E106" s="35"/>
      <c r="F106" s="35"/>
      <c r="G106" s="35"/>
      <c r="H106" s="35"/>
      <c r="I106" s="35">
        <v>10161.7679830875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>
        <v>0.35796600000000001</v>
      </c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>
        <v>10162.1259490875</v>
      </c>
    </row>
    <row r="107" spans="1:41" ht="11.25" customHeight="1" x14ac:dyDescent="0.2">
      <c r="A107" s="27" t="s">
        <v>73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>
        <v>0.1308</v>
      </c>
      <c r="AC107" s="35">
        <v>3.3807900000000002</v>
      </c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>
        <v>3.51159</v>
      </c>
    </row>
    <row r="108" spans="1:41" ht="11.25" customHeight="1" x14ac:dyDescent="0.2">
      <c r="A108" s="27" t="s">
        <v>74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>
        <v>10523.34528000001</v>
      </c>
      <c r="AA108" s="35"/>
      <c r="AB108" s="35">
        <v>126.44</v>
      </c>
      <c r="AC108" s="35"/>
      <c r="AD108" s="35">
        <v>2.7738000000000005</v>
      </c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>
        <v>10652.559080000012</v>
      </c>
    </row>
    <row r="109" spans="1:41" ht="11.25" customHeight="1" x14ac:dyDescent="0.2">
      <c r="A109" s="61" t="s">
        <v>27</v>
      </c>
      <c r="B109" s="38">
        <v>0.41895890022855159</v>
      </c>
      <c r="C109" s="38">
        <v>-51827.01078267581</v>
      </c>
      <c r="D109" s="38">
        <v>7295.0622869870176</v>
      </c>
      <c r="E109" s="38">
        <v>-955.41792427072687</v>
      </c>
      <c r="F109" s="38">
        <v>-0.41032320000028022</v>
      </c>
      <c r="G109" s="38">
        <v>-27.599999999999998</v>
      </c>
      <c r="H109" s="38">
        <v>-0.40480000000181904</v>
      </c>
      <c r="I109" s="38">
        <v>-19661.923687032944</v>
      </c>
      <c r="J109" s="38">
        <v>14203.213224691015</v>
      </c>
      <c r="K109" s="38">
        <v>-13068.1998</v>
      </c>
      <c r="L109" s="38">
        <v>-1087.6493737999992</v>
      </c>
      <c r="M109" s="38">
        <v>118.29656960000005</v>
      </c>
      <c r="N109" s="38">
        <v>-272.11871999999994</v>
      </c>
      <c r="O109" s="38">
        <v>17726.8535314086</v>
      </c>
      <c r="P109" s="38">
        <v>385.41092000000003</v>
      </c>
      <c r="Q109" s="38">
        <v>-12623.450400000022</v>
      </c>
      <c r="R109" s="38">
        <v>25.515599999997903</v>
      </c>
      <c r="S109" s="38">
        <v>-2016.1359230000005</v>
      </c>
      <c r="T109" s="38">
        <v>39.767199999999995</v>
      </c>
      <c r="U109" s="38">
        <v>-19979.383834320692</v>
      </c>
      <c r="V109" s="38">
        <v>447.71866129700015</v>
      </c>
      <c r="W109" s="38">
        <v>24490.916681241299</v>
      </c>
      <c r="X109" s="38">
        <v>-17283.537554450002</v>
      </c>
      <c r="Y109" s="38">
        <v>-6593.1123999999982</v>
      </c>
      <c r="Z109" s="38">
        <v>13955.103023999993</v>
      </c>
      <c r="AA109" s="38">
        <v>4757.4564401099988</v>
      </c>
      <c r="AB109" s="38">
        <v>-45.413759999999996</v>
      </c>
      <c r="AC109" s="38">
        <v>3079.525814399999</v>
      </c>
      <c r="AD109" s="38">
        <v>4.1325600000000007</v>
      </c>
      <c r="AE109" s="38">
        <v>-36.120000000000232</v>
      </c>
      <c r="AF109" s="38">
        <v>-3.6</v>
      </c>
      <c r="AG109" s="38"/>
      <c r="AH109" s="38"/>
      <c r="AI109" s="38"/>
      <c r="AJ109" s="38">
        <v>-18148.054500000002</v>
      </c>
      <c r="AK109" s="38">
        <v>17.49640000000003</v>
      </c>
      <c r="AL109" s="38">
        <v>-8.0999999999955108E-2</v>
      </c>
      <c r="AM109" s="38">
        <v>-4351.7339923242807</v>
      </c>
      <c r="AN109" s="38">
        <v>-712.55356808444515</v>
      </c>
      <c r="AO109" s="38">
        <v>-82147.024470523771</v>
      </c>
    </row>
    <row r="110" spans="1:41" x14ac:dyDescent="0.2">
      <c r="A110" s="62" t="s">
        <v>94</v>
      </c>
    </row>
    <row r="111" spans="1:41" x14ac:dyDescent="0.2">
      <c r="A111" s="62" t="s">
        <v>95</v>
      </c>
      <c r="B111" s="37"/>
    </row>
    <row r="112" spans="1:41" x14ac:dyDescent="0.2">
      <c r="A112" s="62" t="s">
        <v>172</v>
      </c>
      <c r="B112" s="37"/>
    </row>
    <row r="113" spans="1:2" x14ac:dyDescent="0.2">
      <c r="A113" s="62" t="s">
        <v>171</v>
      </c>
      <c r="B113" s="37"/>
    </row>
    <row r="114" spans="1:2" x14ac:dyDescent="0.2">
      <c r="B114" s="37"/>
    </row>
    <row r="115" spans="1:2" x14ac:dyDescent="0.2">
      <c r="B115" s="37"/>
    </row>
    <row r="116" spans="1:2" x14ac:dyDescent="0.2">
      <c r="B116" s="37"/>
    </row>
    <row r="117" spans="1:2" x14ac:dyDescent="0.2">
      <c r="B117" s="37"/>
    </row>
  </sheetData>
  <mergeCells count="8">
    <mergeCell ref="A1:AO1"/>
    <mergeCell ref="B4:H4"/>
    <mergeCell ref="AO4:AO5"/>
    <mergeCell ref="AN4:AN5"/>
    <mergeCell ref="AM4:AM5"/>
    <mergeCell ref="I4:I5"/>
    <mergeCell ref="J4:AE4"/>
    <mergeCell ref="AF4:AL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7"/>
  <sheetViews>
    <sheetView workbookViewId="0">
      <selection sqref="A1:AO1"/>
    </sheetView>
  </sheetViews>
  <sheetFormatPr defaultRowHeight="11.25" x14ac:dyDescent="0.2"/>
  <cols>
    <col min="1" max="1" width="47.28515625" style="28" customWidth="1"/>
    <col min="2" max="2" width="14.42578125" style="28" customWidth="1"/>
    <col min="3" max="3" width="15.140625" style="28" customWidth="1"/>
    <col min="4" max="4" width="15.42578125" style="28" customWidth="1"/>
    <col min="5" max="5" width="21.42578125" style="28" customWidth="1"/>
    <col min="6" max="6" width="18" style="28" customWidth="1"/>
    <col min="7" max="8" width="9" style="28" customWidth="1"/>
    <col min="9" max="9" width="10.7109375" style="28" customWidth="1"/>
    <col min="10" max="10" width="10.85546875" style="28" customWidth="1"/>
    <col min="11" max="11" width="13.140625" style="28" customWidth="1"/>
    <col min="12" max="12" width="23.85546875" style="28" customWidth="1"/>
    <col min="13" max="13" width="17.42578125" style="28" customWidth="1"/>
    <col min="14" max="14" width="11.7109375" style="28" customWidth="1"/>
    <col min="15" max="15" width="12.140625" style="28" customWidth="1"/>
    <col min="16" max="16" width="11.28515625" style="28" customWidth="1"/>
    <col min="17" max="17" width="10.42578125" style="28" customWidth="1"/>
    <col min="18" max="18" width="12" style="28" customWidth="1"/>
    <col min="19" max="19" width="11" style="28" customWidth="1"/>
    <col min="20" max="20" width="7.42578125" style="28" customWidth="1"/>
    <col min="21" max="21" width="21.7109375" style="28" customWidth="1"/>
    <col min="22" max="22" width="15.5703125" style="28" customWidth="1"/>
    <col min="23" max="23" width="15.42578125" style="28" customWidth="1"/>
    <col min="24" max="24" width="13.85546875" style="28" customWidth="1"/>
    <col min="25" max="25" width="12.140625" style="28" customWidth="1"/>
    <col min="26" max="26" width="10.7109375" style="28" customWidth="1"/>
    <col min="27" max="27" width="14" style="28" customWidth="1"/>
    <col min="28" max="28" width="10.140625" style="28" customWidth="1"/>
    <col min="29" max="29" width="9.7109375" style="28" customWidth="1"/>
    <col min="30" max="30" width="10.5703125" style="28" customWidth="1"/>
    <col min="31" max="31" width="12.5703125" style="28" customWidth="1"/>
    <col min="32" max="32" width="19" style="28" customWidth="1"/>
    <col min="33" max="33" width="17.28515625" style="28" customWidth="1"/>
    <col min="34" max="34" width="18.28515625" style="28" customWidth="1"/>
    <col min="35" max="35" width="19.5703125" style="28" customWidth="1"/>
    <col min="36" max="36" width="10" style="28" customWidth="1"/>
    <col min="37" max="37" width="17.42578125" style="28" customWidth="1"/>
    <col min="38" max="38" width="9.7109375" style="28" customWidth="1"/>
    <col min="39" max="39" width="13.5703125" style="28" customWidth="1"/>
    <col min="40" max="40" width="11.28515625" style="28" customWidth="1"/>
    <col min="41" max="41" width="10.5703125" style="28" customWidth="1"/>
    <col min="42" max="42" width="10" style="28" bestFit="1" customWidth="1"/>
    <col min="43" max="16384" width="9.140625" style="28"/>
  </cols>
  <sheetData>
    <row r="1" spans="1:42" ht="12.75" x14ac:dyDescent="0.2">
      <c r="A1" s="93" t="s">
        <v>185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</row>
    <row r="2" spans="1:42" ht="15.75" customHeight="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</row>
    <row r="3" spans="1:42" ht="11.25" customHeight="1" x14ac:dyDescent="0.2">
      <c r="A3" s="75" t="s">
        <v>46</v>
      </c>
      <c r="B3" s="75"/>
      <c r="C3" s="7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76"/>
      <c r="AO3" s="76"/>
    </row>
    <row r="4" spans="1:42" ht="16.5" customHeight="1" x14ac:dyDescent="0.2">
      <c r="A4" s="71"/>
      <c r="B4" s="94" t="s">
        <v>53</v>
      </c>
      <c r="C4" s="95"/>
      <c r="D4" s="95"/>
      <c r="E4" s="95"/>
      <c r="F4" s="95"/>
      <c r="G4" s="95"/>
      <c r="H4" s="96"/>
      <c r="I4" s="97" t="s">
        <v>89</v>
      </c>
      <c r="J4" s="99" t="s">
        <v>87</v>
      </c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1"/>
      <c r="AF4" s="99" t="s">
        <v>88</v>
      </c>
      <c r="AG4" s="100"/>
      <c r="AH4" s="100"/>
      <c r="AI4" s="100"/>
      <c r="AJ4" s="100"/>
      <c r="AK4" s="100"/>
      <c r="AL4" s="101"/>
      <c r="AM4" s="97" t="s">
        <v>80</v>
      </c>
      <c r="AN4" s="97" t="s">
        <v>81</v>
      </c>
      <c r="AO4" s="97" t="s">
        <v>156</v>
      </c>
    </row>
    <row r="5" spans="1:42" s="53" customFormat="1" ht="59.25" customHeight="1" x14ac:dyDescent="0.2">
      <c r="A5" s="72"/>
      <c r="B5" s="49" t="s">
        <v>125</v>
      </c>
      <c r="C5" s="73" t="s">
        <v>126</v>
      </c>
      <c r="D5" s="49" t="s">
        <v>127</v>
      </c>
      <c r="E5" s="49" t="s">
        <v>128</v>
      </c>
      <c r="F5" s="49" t="s">
        <v>129</v>
      </c>
      <c r="G5" s="49" t="s">
        <v>130</v>
      </c>
      <c r="H5" s="49" t="s">
        <v>131</v>
      </c>
      <c r="I5" s="98"/>
      <c r="J5" s="73" t="s">
        <v>164</v>
      </c>
      <c r="K5" s="73" t="s">
        <v>132</v>
      </c>
      <c r="L5" s="73" t="s">
        <v>133</v>
      </c>
      <c r="M5" s="73" t="s">
        <v>134</v>
      </c>
      <c r="N5" s="73" t="s">
        <v>135</v>
      </c>
      <c r="O5" s="73" t="s">
        <v>136</v>
      </c>
      <c r="P5" s="73" t="s">
        <v>137</v>
      </c>
      <c r="Q5" s="73" t="s">
        <v>138</v>
      </c>
      <c r="R5" s="73" t="s">
        <v>139</v>
      </c>
      <c r="S5" s="73" t="s">
        <v>140</v>
      </c>
      <c r="T5" s="73" t="s">
        <v>141</v>
      </c>
      <c r="U5" s="73" t="s">
        <v>142</v>
      </c>
      <c r="V5" s="73" t="s">
        <v>143</v>
      </c>
      <c r="W5" s="73" t="s">
        <v>144</v>
      </c>
      <c r="X5" s="73" t="s">
        <v>145</v>
      </c>
      <c r="Y5" s="73" t="s">
        <v>146</v>
      </c>
      <c r="Z5" s="73" t="s">
        <v>147</v>
      </c>
      <c r="AA5" s="73" t="s">
        <v>148</v>
      </c>
      <c r="AB5" s="73" t="s">
        <v>149</v>
      </c>
      <c r="AC5" s="73" t="s">
        <v>150</v>
      </c>
      <c r="AD5" s="73" t="s">
        <v>151</v>
      </c>
      <c r="AE5" s="73" t="s">
        <v>152</v>
      </c>
      <c r="AF5" s="83" t="s">
        <v>181</v>
      </c>
      <c r="AG5" s="83" t="s">
        <v>182</v>
      </c>
      <c r="AH5" s="83" t="s">
        <v>183</v>
      </c>
      <c r="AI5" s="83" t="s">
        <v>184</v>
      </c>
      <c r="AJ5" s="49" t="s">
        <v>153</v>
      </c>
      <c r="AK5" s="49" t="s">
        <v>154</v>
      </c>
      <c r="AL5" s="49" t="s">
        <v>155</v>
      </c>
      <c r="AM5" s="102"/>
      <c r="AN5" s="102"/>
      <c r="AO5" s="98"/>
    </row>
    <row r="7" spans="1:42" ht="11.25" customHeight="1" x14ac:dyDescent="0.2">
      <c r="A7" s="33" t="s">
        <v>54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</row>
    <row r="8" spans="1:42" ht="11.25" customHeight="1" x14ac:dyDescent="0.2">
      <c r="A8" s="44" t="s">
        <v>55</v>
      </c>
      <c r="B8" s="35">
        <v>3113.4599216585457</v>
      </c>
      <c r="C8" s="35">
        <v>48151.437169256082</v>
      </c>
      <c r="D8" s="35">
        <v>1983.7644412638003</v>
      </c>
      <c r="E8" s="35"/>
      <c r="F8" s="35"/>
      <c r="G8" s="35"/>
      <c r="H8" s="35"/>
      <c r="I8" s="35">
        <v>27371.484171511362</v>
      </c>
      <c r="J8" s="35">
        <v>94795.119051952555</v>
      </c>
      <c r="K8" s="35"/>
      <c r="L8" s="35"/>
      <c r="M8" s="35">
        <v>40.968042896723034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>
        <v>894.45570077386071</v>
      </c>
      <c r="AG8" s="35">
        <v>198.60785038693035</v>
      </c>
      <c r="AH8" s="35">
        <v>448.01181427343079</v>
      </c>
      <c r="AI8" s="35">
        <v>0.23215821152192606</v>
      </c>
      <c r="AJ8" s="35">
        <v>1.8303955288048153</v>
      </c>
      <c r="AK8" s="35"/>
      <c r="AL8" s="35"/>
      <c r="AM8" s="35"/>
      <c r="AN8" s="35"/>
      <c r="AO8" s="35">
        <v>176999.37071771361</v>
      </c>
    </row>
    <row r="9" spans="1:42" ht="11.25" customHeight="1" x14ac:dyDescent="0.2">
      <c r="A9" s="46" t="s">
        <v>56</v>
      </c>
      <c r="B9" s="35">
        <v>276.01418147511225</v>
      </c>
      <c r="C9" s="35">
        <v>4.5316399159262435</v>
      </c>
      <c r="D9" s="35">
        <v>2.0057919621668101</v>
      </c>
      <c r="E9" s="35">
        <v>389.86213814846656</v>
      </c>
      <c r="F9" s="35">
        <v>1.7500716537689883E-3</v>
      </c>
      <c r="G9" s="35"/>
      <c r="H9" s="35"/>
      <c r="I9" s="35">
        <v>4725.4867503224414</v>
      </c>
      <c r="J9" s="35">
        <v>0.11232894573421227</v>
      </c>
      <c r="K9" s="35"/>
      <c r="L9" s="35">
        <v>242.97839256711569</v>
      </c>
      <c r="M9" s="35">
        <v>16.304221123531097</v>
      </c>
      <c r="N9" s="35">
        <v>4.3479507022069361E-2</v>
      </c>
      <c r="O9" s="35">
        <v>1.0008746775580395</v>
      </c>
      <c r="P9" s="35">
        <v>1.627137670774816</v>
      </c>
      <c r="Q9" s="35">
        <v>3.547912486863475</v>
      </c>
      <c r="R9" s="35"/>
      <c r="S9" s="35">
        <v>377.70053303238745</v>
      </c>
      <c r="T9" s="35">
        <v>1.6604566733543519E-2</v>
      </c>
      <c r="U9" s="35">
        <v>387.86870869809871</v>
      </c>
      <c r="V9" s="35">
        <v>0.54124868634756851</v>
      </c>
      <c r="W9" s="35"/>
      <c r="X9" s="35">
        <v>2.5833094487436705</v>
      </c>
      <c r="Y9" s="35">
        <v>34.874940288525842</v>
      </c>
      <c r="Z9" s="35">
        <v>423.00271711092006</v>
      </c>
      <c r="AA9" s="35"/>
      <c r="AB9" s="35">
        <v>0.22170727046909336</v>
      </c>
      <c r="AC9" s="35">
        <v>157.32133177128117</v>
      </c>
      <c r="AD9" s="35">
        <v>0.1649555746632273</v>
      </c>
      <c r="AE9" s="35"/>
      <c r="AF9" s="35"/>
      <c r="AG9" s="35"/>
      <c r="AH9" s="35"/>
      <c r="AI9" s="35"/>
      <c r="AJ9" s="35">
        <v>4.4425336772714239</v>
      </c>
      <c r="AK9" s="35">
        <v>6.4320483424094768</v>
      </c>
      <c r="AL9" s="35">
        <v>0.13736027515047289</v>
      </c>
      <c r="AM9" s="35">
        <v>442.30029234737748</v>
      </c>
      <c r="AN9" s="35"/>
      <c r="AO9" s="35">
        <v>7501.1248899647471</v>
      </c>
    </row>
    <row r="10" spans="1:42" ht="11.25" customHeight="1" x14ac:dyDescent="0.2">
      <c r="A10" s="46" t="s">
        <v>57</v>
      </c>
      <c r="B10" s="35">
        <v>-397.00254370879907</v>
      </c>
      <c r="C10" s="35">
        <v>-13552.816573516766</v>
      </c>
      <c r="D10" s="35">
        <v>-490.33511083748914</v>
      </c>
      <c r="E10" s="35">
        <v>-10.259529951275436</v>
      </c>
      <c r="F10" s="35">
        <v>-62.56506162224133</v>
      </c>
      <c r="G10" s="35"/>
      <c r="H10" s="35"/>
      <c r="I10" s="35">
        <v>-5757.6451884494127</v>
      </c>
      <c r="J10" s="35">
        <v>-72750.886399239491</v>
      </c>
      <c r="K10" s="35"/>
      <c r="L10" s="35">
        <v>-4.6247790675456191</v>
      </c>
      <c r="M10" s="35">
        <v>-3.2298457055507788</v>
      </c>
      <c r="N10" s="35"/>
      <c r="O10" s="35">
        <v>-785.34288714531374</v>
      </c>
      <c r="P10" s="35"/>
      <c r="Q10" s="35">
        <v>-224.52421897391804</v>
      </c>
      <c r="R10" s="35"/>
      <c r="S10" s="35">
        <v>-8.2691654963217722</v>
      </c>
      <c r="T10" s="35">
        <v>-0.35731346135473391</v>
      </c>
      <c r="U10" s="35">
        <v>-2.1355173531121623</v>
      </c>
      <c r="V10" s="35">
        <v>-61.278183815802038</v>
      </c>
      <c r="W10" s="35">
        <v>-1273.8367927041177</v>
      </c>
      <c r="X10" s="35">
        <v>-268.21146351509503</v>
      </c>
      <c r="Y10" s="35">
        <v>-270.22521257284797</v>
      </c>
      <c r="Z10" s="35">
        <v>-102.41103659119136</v>
      </c>
      <c r="AA10" s="35"/>
      <c r="AB10" s="35">
        <v>2.0827362185917646E-4</v>
      </c>
      <c r="AC10" s="35">
        <v>-19.867050300945831</v>
      </c>
      <c r="AD10" s="35"/>
      <c r="AE10" s="35">
        <v>-93.499570077386068</v>
      </c>
      <c r="AF10" s="35"/>
      <c r="AG10" s="35"/>
      <c r="AH10" s="35"/>
      <c r="AI10" s="35"/>
      <c r="AJ10" s="35">
        <v>-6.3413585554600171</v>
      </c>
      <c r="AK10" s="35">
        <v>-1.3697812171586892</v>
      </c>
      <c r="AL10" s="35"/>
      <c r="AM10" s="35">
        <v>-304.97102321582116</v>
      </c>
      <c r="AN10" s="35"/>
      <c r="AO10" s="35">
        <v>-96452.005398820795</v>
      </c>
    </row>
    <row r="11" spans="1:42" ht="11.25" customHeight="1" x14ac:dyDescent="0.2">
      <c r="A11" s="46" t="s">
        <v>58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>
        <v>-498.82487818859266</v>
      </c>
      <c r="T11" s="35"/>
      <c r="U11" s="35"/>
      <c r="V11" s="35">
        <v>0.14892041654724369</v>
      </c>
      <c r="W11" s="35"/>
      <c r="X11" s="35"/>
      <c r="Y11" s="35"/>
      <c r="Z11" s="35"/>
      <c r="AA11" s="35"/>
      <c r="AB11" s="35"/>
      <c r="AC11" s="35">
        <v>9.4998566924620245E-3</v>
      </c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>
        <v>-498.66645791535296</v>
      </c>
    </row>
    <row r="12" spans="1:42" s="29" customFormat="1" ht="11.25" customHeight="1" x14ac:dyDescent="0.2">
      <c r="A12" s="46" t="s">
        <v>59</v>
      </c>
      <c r="B12" s="35">
        <v>11.376357659787905</v>
      </c>
      <c r="C12" s="35">
        <v>782.40073564536146</v>
      </c>
      <c r="D12" s="35">
        <v>270.36932312579535</v>
      </c>
      <c r="E12" s="35">
        <v>111.72134870306678</v>
      </c>
      <c r="F12" s="35">
        <v>8.7503582688449417E-4</v>
      </c>
      <c r="G12" s="35"/>
      <c r="H12" s="35"/>
      <c r="I12" s="35">
        <v>755.20991749158065</v>
      </c>
      <c r="J12" s="35">
        <v>958.68654891563961</v>
      </c>
      <c r="K12" s="35"/>
      <c r="L12" s="35">
        <v>9.8253306295977811</v>
      </c>
      <c r="M12" s="35">
        <v>6.2160030524505592</v>
      </c>
      <c r="N12" s="35"/>
      <c r="O12" s="35">
        <v>47.341933906563483</v>
      </c>
      <c r="P12" s="35">
        <v>7.1333715486767937E-2</v>
      </c>
      <c r="Q12" s="35">
        <v>139.84134900162411</v>
      </c>
      <c r="R12" s="35">
        <v>6.5892805961593581E-2</v>
      </c>
      <c r="S12" s="35">
        <v>17.979207437661216</v>
      </c>
      <c r="T12" s="35">
        <v>0.46093436514760677</v>
      </c>
      <c r="U12" s="35">
        <v>127.06467315627209</v>
      </c>
      <c r="V12" s="35">
        <v>16.506647081303139</v>
      </c>
      <c r="W12" s="35">
        <v>0.93706761396531957</v>
      </c>
      <c r="X12" s="35"/>
      <c r="Y12" s="35">
        <v>23.189748734116748</v>
      </c>
      <c r="Z12" s="35">
        <v>4.3700208273621861</v>
      </c>
      <c r="AA12" s="35"/>
      <c r="AB12" s="35">
        <v>2.113977261870641E-2</v>
      </c>
      <c r="AC12" s="35">
        <v>4.2667656348523924</v>
      </c>
      <c r="AD12" s="35">
        <v>9.6016050444253372E-5</v>
      </c>
      <c r="AE12" s="35">
        <v>3.8215343460399347</v>
      </c>
      <c r="AF12" s="35"/>
      <c r="AG12" s="35"/>
      <c r="AH12" s="35"/>
      <c r="AI12" s="35"/>
      <c r="AJ12" s="35"/>
      <c r="AK12" s="35">
        <v>3.0357313461354729</v>
      </c>
      <c r="AL12" s="35">
        <v>2.0101031814273429</v>
      </c>
      <c r="AM12" s="35"/>
      <c r="AN12" s="35"/>
      <c r="AO12" s="35">
        <v>3296.7906192016962</v>
      </c>
      <c r="AP12" s="28"/>
    </row>
    <row r="13" spans="1:42" ht="11.25" customHeight="1" x14ac:dyDescent="0.2">
      <c r="A13" s="46" t="s">
        <v>60</v>
      </c>
      <c r="B13" s="35">
        <v>1.6141669055125634</v>
      </c>
      <c r="C13" s="35">
        <v>3255.4932263303717</v>
      </c>
      <c r="D13" s="35">
        <v>879.00506260227849</v>
      </c>
      <c r="E13" s="35">
        <v>104.31127166332284</v>
      </c>
      <c r="F13" s="35">
        <v>9.0496205216394383</v>
      </c>
      <c r="G13" s="35"/>
      <c r="H13" s="35"/>
      <c r="I13" s="35">
        <v>1981.3361636572083</v>
      </c>
      <c r="J13" s="35">
        <v>3849.1878075738032</v>
      </c>
      <c r="K13" s="35"/>
      <c r="L13" s="35">
        <v>2.7509685822107572</v>
      </c>
      <c r="M13" s="35">
        <v>5.2554489395242188</v>
      </c>
      <c r="N13" s="35"/>
      <c r="O13" s="35">
        <v>65.534038736027512</v>
      </c>
      <c r="P13" s="35">
        <v>5.1593541606955196</v>
      </c>
      <c r="Q13" s="35">
        <v>280.88999713384919</v>
      </c>
      <c r="R13" s="35">
        <v>0.12222222222222223</v>
      </c>
      <c r="S13" s="35">
        <v>10.215413896054265</v>
      </c>
      <c r="T13" s="35">
        <v>1.396359988535397</v>
      </c>
      <c r="U13" s="35">
        <v>152.47074726677414</v>
      </c>
      <c r="V13" s="35">
        <v>21.24971099646508</v>
      </c>
      <c r="W13" s="35">
        <v>1.1479928384255278</v>
      </c>
      <c r="X13" s="35">
        <v>107.86541033725041</v>
      </c>
      <c r="Y13" s="35">
        <v>11.936581637527464</v>
      </c>
      <c r="Z13" s="35">
        <v>19.09048094009745</v>
      </c>
      <c r="AA13" s="35"/>
      <c r="AB13" s="35">
        <v>6.2482086557752935E-4</v>
      </c>
      <c r="AC13" s="35">
        <v>24.365612439094299</v>
      </c>
      <c r="AD13" s="35">
        <v>9.6016050444253372E-5</v>
      </c>
      <c r="AE13" s="35">
        <v>2.8661507595299511</v>
      </c>
      <c r="AF13" s="35"/>
      <c r="AG13" s="35"/>
      <c r="AH13" s="35"/>
      <c r="AI13" s="35"/>
      <c r="AJ13" s="35"/>
      <c r="AK13" s="35">
        <v>1.4808445590904749</v>
      </c>
      <c r="AL13" s="35">
        <v>2.2764402407566635</v>
      </c>
      <c r="AM13" s="35"/>
      <c r="AN13" s="35"/>
      <c r="AO13" s="35">
        <v>10796.071815765183</v>
      </c>
    </row>
    <row r="14" spans="1:42" ht="11.25" customHeight="1" x14ac:dyDescent="0.2">
      <c r="A14" s="46" t="s">
        <v>61</v>
      </c>
      <c r="B14" s="35">
        <v>9.7621907542753394</v>
      </c>
      <c r="C14" s="35">
        <v>-2473.09249068501</v>
      </c>
      <c r="D14" s="35">
        <v>-608.63573947648308</v>
      </c>
      <c r="E14" s="35">
        <v>7.4100770397439426</v>
      </c>
      <c r="F14" s="35">
        <v>-9.0487454858125549</v>
      </c>
      <c r="G14" s="35"/>
      <c r="H14" s="35"/>
      <c r="I14" s="35">
        <v>-1226.1262461656279</v>
      </c>
      <c r="J14" s="35">
        <v>-2890.5012586581629</v>
      </c>
      <c r="K14" s="35"/>
      <c r="L14" s="35">
        <v>7.0743620473870239</v>
      </c>
      <c r="M14" s="35">
        <v>0.96055411292634019</v>
      </c>
      <c r="N14" s="35"/>
      <c r="O14" s="35">
        <v>-18.192104829464029</v>
      </c>
      <c r="P14" s="35">
        <v>-5.088020445208751</v>
      </c>
      <c r="Q14" s="35">
        <v>-141.04864813222505</v>
      </c>
      <c r="R14" s="35">
        <v>-5.632941626062863E-2</v>
      </c>
      <c r="S14" s="35">
        <v>7.7637935416069537</v>
      </c>
      <c r="T14" s="35">
        <v>-0.93542562338779001</v>
      </c>
      <c r="U14" s="35">
        <v>-25.40607411050204</v>
      </c>
      <c r="V14" s="35">
        <v>-4.7430639151619394</v>
      </c>
      <c r="W14" s="35">
        <v>-0.21092522446020823</v>
      </c>
      <c r="X14" s="35">
        <v>-107.86541033725041</v>
      </c>
      <c r="Y14" s="35">
        <v>11.253167096589282</v>
      </c>
      <c r="Z14" s="35">
        <v>-14.720460112735264</v>
      </c>
      <c r="AA14" s="35"/>
      <c r="AB14" s="35">
        <v>2.0514951753128882E-2</v>
      </c>
      <c r="AC14" s="35">
        <v>-20.098846804241909</v>
      </c>
      <c r="AD14" s="35"/>
      <c r="AE14" s="35">
        <v>0.95538358650998367</v>
      </c>
      <c r="AF14" s="35"/>
      <c r="AG14" s="35"/>
      <c r="AH14" s="35"/>
      <c r="AI14" s="35"/>
      <c r="AJ14" s="35"/>
      <c r="AK14" s="35">
        <v>1.5548867870449983</v>
      </c>
      <c r="AL14" s="35">
        <v>-0.26633705932932056</v>
      </c>
      <c r="AM14" s="35"/>
      <c r="AN14" s="35"/>
      <c r="AO14" s="35">
        <v>-7499.2811965634855</v>
      </c>
    </row>
    <row r="15" spans="1:42" ht="22.5" x14ac:dyDescent="0.2">
      <c r="A15" s="33" t="s">
        <v>62</v>
      </c>
      <c r="B15" s="35">
        <v>3002.2337501791344</v>
      </c>
      <c r="C15" s="35">
        <v>32130.059744970222</v>
      </c>
      <c r="D15" s="35">
        <v>886.79938291199505</v>
      </c>
      <c r="E15" s="35">
        <v>387.01268523693506</v>
      </c>
      <c r="F15" s="35">
        <v>-71.612057036400117</v>
      </c>
      <c r="G15" s="35"/>
      <c r="H15" s="35"/>
      <c r="I15" s="35">
        <v>25113.199487218764</v>
      </c>
      <c r="J15" s="35">
        <v>19153.843723000646</v>
      </c>
      <c r="K15" s="35"/>
      <c r="L15" s="35">
        <v>245.4279755469571</v>
      </c>
      <c r="M15" s="35">
        <v>55.002972427629693</v>
      </c>
      <c r="N15" s="35">
        <v>4.3479507022069361E-2</v>
      </c>
      <c r="O15" s="35">
        <v>-802.53411729721995</v>
      </c>
      <c r="P15" s="35">
        <v>-3.4608827744339341</v>
      </c>
      <c r="Q15" s="35">
        <v>-362.02495461927964</v>
      </c>
      <c r="R15" s="35">
        <v>-5.632941626062863E-2</v>
      </c>
      <c r="S15" s="35">
        <v>-121.62971711092004</v>
      </c>
      <c r="T15" s="35">
        <v>-1.2761345180089805</v>
      </c>
      <c r="U15" s="35">
        <v>360.32711723448455</v>
      </c>
      <c r="V15" s="35">
        <v>-65.331078628069164</v>
      </c>
      <c r="W15" s="35">
        <v>-1274.0477179285781</v>
      </c>
      <c r="X15" s="35">
        <v>-373.49356440360179</v>
      </c>
      <c r="Y15" s="35">
        <v>-224.09710518773284</v>
      </c>
      <c r="Z15" s="35">
        <v>305.87122040699342</v>
      </c>
      <c r="AA15" s="35"/>
      <c r="AB15" s="35">
        <v>0.24243049584408141</v>
      </c>
      <c r="AC15" s="35">
        <v>117.35543466609343</v>
      </c>
      <c r="AD15" s="35">
        <v>0.1649555746632273</v>
      </c>
      <c r="AE15" s="35">
        <v>-92.544186490876072</v>
      </c>
      <c r="AF15" s="35">
        <v>894.45570077386071</v>
      </c>
      <c r="AG15" s="35">
        <v>198.60785038693035</v>
      </c>
      <c r="AH15" s="35">
        <v>448.01181427343079</v>
      </c>
      <c r="AI15" s="35">
        <v>0.23215821152192606</v>
      </c>
      <c r="AJ15" s="35">
        <v>-6.8429349383777205E-2</v>
      </c>
      <c r="AK15" s="35">
        <v>6.6171539122957856</v>
      </c>
      <c r="AL15" s="35">
        <v>-0.12897678417884767</v>
      </c>
      <c r="AM15" s="35">
        <v>137.32926913155632</v>
      </c>
      <c r="AN15" s="35"/>
      <c r="AO15" s="35">
        <v>80050.533054522049</v>
      </c>
      <c r="AP15" s="37"/>
    </row>
    <row r="16" spans="1:42" ht="11.25" customHeight="1" x14ac:dyDescent="0.2">
      <c r="A16" s="33" t="s">
        <v>92</v>
      </c>
      <c r="B16" s="35"/>
      <c r="C16" s="35"/>
      <c r="D16" s="35"/>
      <c r="E16" s="35"/>
      <c r="F16" s="35"/>
      <c r="G16" s="35"/>
      <c r="H16" s="35"/>
      <c r="I16" s="35"/>
      <c r="J16" s="35">
        <v>256.98345395051109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>
        <v>8.1900257953568349</v>
      </c>
      <c r="AM16" s="35"/>
      <c r="AN16" s="35"/>
      <c r="AO16" s="35">
        <v>265.17347974586795</v>
      </c>
      <c r="AP16" s="37"/>
    </row>
    <row r="17" spans="1:41" ht="11.25" customHeight="1" x14ac:dyDescent="0.2">
      <c r="A17" s="46" t="s">
        <v>27</v>
      </c>
      <c r="B17" s="35">
        <v>1.0006661417515801E-2</v>
      </c>
      <c r="C17" s="35">
        <v>-1237.8668859911104</v>
      </c>
      <c r="D17" s="35">
        <v>174.23956928888452</v>
      </c>
      <c r="E17" s="35">
        <v>-22.819765077642277</v>
      </c>
      <c r="F17" s="35">
        <v>-9.8004012611130273E-3</v>
      </c>
      <c r="G17" s="35">
        <v>-0.65921467469188866</v>
      </c>
      <c r="H17" s="35">
        <v>-9.6684818955244823E-3</v>
      </c>
      <c r="I17" s="35">
        <v>-469.61697924507843</v>
      </c>
      <c r="J17" s="35">
        <v>339.23791976428333</v>
      </c>
      <c r="K17" s="35">
        <v>-312.12858985382633</v>
      </c>
      <c r="L17" s="35">
        <v>-25.978058990159528</v>
      </c>
      <c r="M17" s="35">
        <v>2.825465023406899</v>
      </c>
      <c r="N17" s="35">
        <v>-6.4994439667526498</v>
      </c>
      <c r="O17" s="35">
        <v>423.39862260935797</v>
      </c>
      <c r="P17" s="35">
        <v>9.2053816757428102</v>
      </c>
      <c r="Q17" s="35">
        <v>-301.50593293207271</v>
      </c>
      <c r="R17" s="35">
        <v>0.6094296359988034</v>
      </c>
      <c r="S17" s="35">
        <v>-48.154579225183923</v>
      </c>
      <c r="T17" s="35">
        <v>0.94982325403649548</v>
      </c>
      <c r="U17" s="35">
        <v>-477.19938459732231</v>
      </c>
      <c r="V17" s="35">
        <v>10.693576509434417</v>
      </c>
      <c r="W17" s="35">
        <v>584.95549539603746</v>
      </c>
      <c r="X17" s="35">
        <v>-412.81020240876092</v>
      </c>
      <c r="Y17" s="35">
        <v>-157.47378427438611</v>
      </c>
      <c r="Z17" s="35">
        <v>333.31190942963582</v>
      </c>
      <c r="AA17" s="35">
        <v>113.62989491043275</v>
      </c>
      <c r="AB17" s="35">
        <v>-1.0846890226425909</v>
      </c>
      <c r="AC17" s="35">
        <v>73.553210432788731</v>
      </c>
      <c r="AD17" s="35">
        <v>9.8704499856692468E-2</v>
      </c>
      <c r="AE17" s="35">
        <v>-0.86271137861852087</v>
      </c>
      <c r="AF17" s="35">
        <v>-8.5984522785898534E-2</v>
      </c>
      <c r="AG17" s="35"/>
      <c r="AH17" s="35"/>
      <c r="AI17" s="35"/>
      <c r="AJ17" s="35">
        <v>-433.4588349097163</v>
      </c>
      <c r="AK17" s="35">
        <v>0.4178943345753327</v>
      </c>
      <c r="AL17" s="35">
        <v>-1.9346517626816447E-3</v>
      </c>
      <c r="AM17" s="35">
        <v>-103.93938072810454</v>
      </c>
      <c r="AN17" s="35">
        <v>-17.019049586425076</v>
      </c>
      <c r="AO17" s="35">
        <v>-1962.0479714943096</v>
      </c>
    </row>
    <row r="18" spans="1:41" ht="11.25" customHeight="1" x14ac:dyDescent="0.2">
      <c r="A18" s="33" t="s">
        <v>41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</row>
    <row r="19" spans="1:41" ht="11.25" customHeight="1" x14ac:dyDescent="0.2">
      <c r="A19" s="33" t="s">
        <v>4</v>
      </c>
      <c r="B19" s="35">
        <v>2063.6265029378042</v>
      </c>
      <c r="C19" s="35">
        <v>28400.621059231133</v>
      </c>
      <c r="D19" s="35"/>
      <c r="E19" s="35">
        <v>1902.6166762205025</v>
      </c>
      <c r="F19" s="35">
        <v>48.126970478647181</v>
      </c>
      <c r="G19" s="35"/>
      <c r="H19" s="35">
        <v>292.87408044329794</v>
      </c>
      <c r="I19" s="35">
        <v>13066.497679405407</v>
      </c>
      <c r="J19" s="35">
        <v>17680.208557922517</v>
      </c>
      <c r="K19" s="35"/>
      <c r="L19" s="35">
        <v>233.23885783892234</v>
      </c>
      <c r="M19" s="35">
        <v>52.177507404222794</v>
      </c>
      <c r="N19" s="35">
        <v>5.9333619948409275</v>
      </c>
      <c r="O19" s="35">
        <v>168.51866169846656</v>
      </c>
      <c r="P19" s="35"/>
      <c r="Q19" s="35"/>
      <c r="R19" s="35"/>
      <c r="S19" s="35"/>
      <c r="T19" s="35">
        <v>0.48552593866437371</v>
      </c>
      <c r="U19" s="35"/>
      <c r="V19" s="35">
        <v>301.03167189029784</v>
      </c>
      <c r="W19" s="35">
        <v>0.43720106405846948</v>
      </c>
      <c r="X19" s="35">
        <v>114.50484857170153</v>
      </c>
      <c r="Y19" s="35"/>
      <c r="Z19" s="35"/>
      <c r="AA19" s="35">
        <v>484.61614082354066</v>
      </c>
      <c r="AB19" s="35"/>
      <c r="AC19" s="35"/>
      <c r="AD19" s="35"/>
      <c r="AE19" s="35"/>
      <c r="AF19" s="35">
        <v>894.45570077386071</v>
      </c>
      <c r="AG19" s="35">
        <v>198.60785038693035</v>
      </c>
      <c r="AH19" s="35">
        <v>448.01181427343079</v>
      </c>
      <c r="AI19" s="35">
        <v>0.23215821152192606</v>
      </c>
      <c r="AJ19" s="35">
        <v>0.71653768988248778</v>
      </c>
      <c r="AK19" s="35"/>
      <c r="AL19" s="35"/>
      <c r="AM19" s="35"/>
      <c r="AN19" s="35"/>
      <c r="AO19" s="35">
        <v>66357.539365199642</v>
      </c>
    </row>
    <row r="20" spans="1:41" ht="11.25" customHeight="1" x14ac:dyDescent="0.2">
      <c r="A20" s="27" t="s">
        <v>63</v>
      </c>
      <c r="B20" s="35"/>
      <c r="C20" s="35">
        <v>15943.076000112753</v>
      </c>
      <c r="D20" s="35"/>
      <c r="E20" s="35"/>
      <c r="F20" s="35"/>
      <c r="G20" s="35"/>
      <c r="H20" s="35"/>
      <c r="I20" s="35">
        <v>1916.88395810474</v>
      </c>
      <c r="J20" s="35"/>
      <c r="K20" s="35"/>
      <c r="L20" s="35"/>
      <c r="M20" s="35"/>
      <c r="N20" s="35"/>
      <c r="O20" s="35">
        <v>1.0109845227858984E-2</v>
      </c>
      <c r="P20" s="35"/>
      <c r="Q20" s="35"/>
      <c r="R20" s="35"/>
      <c r="S20" s="35"/>
      <c r="T20" s="35"/>
      <c r="U20" s="35"/>
      <c r="V20" s="35">
        <v>44.483706173742853</v>
      </c>
      <c r="W20" s="35"/>
      <c r="X20" s="35"/>
      <c r="Y20" s="35"/>
      <c r="Z20" s="35"/>
      <c r="AA20" s="35"/>
      <c r="AB20" s="35"/>
      <c r="AC20" s="35"/>
      <c r="AD20" s="35"/>
      <c r="AE20" s="35"/>
      <c r="AF20" s="35">
        <v>894.45570077386071</v>
      </c>
      <c r="AG20" s="35">
        <v>198.60785038693035</v>
      </c>
      <c r="AH20" s="35">
        <v>448.01181427343079</v>
      </c>
      <c r="AI20" s="35"/>
      <c r="AJ20" s="35"/>
      <c r="AK20" s="35"/>
      <c r="AL20" s="35"/>
      <c r="AM20" s="35"/>
      <c r="AN20" s="35"/>
      <c r="AO20" s="35">
        <v>19445.529139670689</v>
      </c>
    </row>
    <row r="21" spans="1:41" ht="11.25" customHeight="1" x14ac:dyDescent="0.2">
      <c r="A21" s="27" t="s">
        <v>48</v>
      </c>
      <c r="B21" s="35"/>
      <c r="C21" s="35"/>
      <c r="D21" s="35"/>
      <c r="E21" s="35"/>
      <c r="F21" s="35"/>
      <c r="G21" s="35"/>
      <c r="H21" s="35"/>
      <c r="I21" s="35">
        <v>2589.3753424118977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>
        <v>0.23215821152192606</v>
      </c>
      <c r="AJ21" s="35"/>
      <c r="AK21" s="35"/>
      <c r="AL21" s="35"/>
      <c r="AM21" s="35"/>
      <c r="AN21" s="35"/>
      <c r="AO21" s="35">
        <v>2589.6075006234196</v>
      </c>
    </row>
    <row r="22" spans="1:41" ht="11.25" customHeight="1" x14ac:dyDescent="0.2">
      <c r="A22" s="27" t="s">
        <v>64</v>
      </c>
      <c r="B22" s="35"/>
      <c r="C22" s="35">
        <v>9106.385123024409</v>
      </c>
      <c r="D22" s="35"/>
      <c r="E22" s="35"/>
      <c r="F22" s="35"/>
      <c r="G22" s="35"/>
      <c r="H22" s="35"/>
      <c r="I22" s="35">
        <v>2703.0691485026655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>
        <v>37.107820881217236</v>
      </c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>
        <v>0.71653768988248778</v>
      </c>
      <c r="AK22" s="35"/>
      <c r="AL22" s="35"/>
      <c r="AM22" s="35"/>
      <c r="AN22" s="35"/>
      <c r="AO22" s="35">
        <v>11847.278630098175</v>
      </c>
    </row>
    <row r="23" spans="1:41" ht="11.25" customHeight="1" x14ac:dyDescent="0.2">
      <c r="A23" s="27" t="s">
        <v>49</v>
      </c>
      <c r="B23" s="35"/>
      <c r="C23" s="35">
        <v>1273.2761806931451</v>
      </c>
      <c r="D23" s="35"/>
      <c r="E23" s="35"/>
      <c r="F23" s="35"/>
      <c r="G23" s="35"/>
      <c r="H23" s="35">
        <v>292.87408044329794</v>
      </c>
      <c r="I23" s="35">
        <v>3937.8714371540777</v>
      </c>
      <c r="J23" s="35">
        <v>9.5355641540078337E-4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>
        <v>50.871476640057409</v>
      </c>
      <c r="W23" s="35"/>
      <c r="X23" s="35"/>
      <c r="Y23" s="35"/>
      <c r="Z23" s="35"/>
      <c r="AA23" s="35">
        <v>484.61614082354066</v>
      </c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>
        <v>6039.5102693105327</v>
      </c>
    </row>
    <row r="24" spans="1:41" ht="11.25" customHeight="1" x14ac:dyDescent="0.2">
      <c r="A24" s="27" t="s">
        <v>47</v>
      </c>
      <c r="B24" s="35"/>
      <c r="C24" s="35">
        <v>1141.5163217956047</v>
      </c>
      <c r="D24" s="35"/>
      <c r="E24" s="35"/>
      <c r="F24" s="35"/>
      <c r="G24" s="35"/>
      <c r="H24" s="35"/>
      <c r="I24" s="35">
        <v>376.66505550592325</v>
      </c>
      <c r="J24" s="35"/>
      <c r="K24" s="35"/>
      <c r="L24" s="35"/>
      <c r="M24" s="35"/>
      <c r="N24" s="35"/>
      <c r="O24" s="35">
        <v>53.697775340993118</v>
      </c>
      <c r="P24" s="35"/>
      <c r="Q24" s="35"/>
      <c r="R24" s="35"/>
      <c r="S24" s="35"/>
      <c r="T24" s="35"/>
      <c r="U24" s="35"/>
      <c r="V24" s="35">
        <v>63.51096302665519</v>
      </c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>
        <v>1635.3901156691761</v>
      </c>
    </row>
    <row r="25" spans="1:41" ht="11.25" customHeight="1" x14ac:dyDescent="0.2">
      <c r="A25" s="27" t="s">
        <v>50</v>
      </c>
      <c r="B25" s="35"/>
      <c r="C25" s="35">
        <v>936.36743360521996</v>
      </c>
      <c r="D25" s="35"/>
      <c r="E25" s="35"/>
      <c r="F25" s="35"/>
      <c r="G25" s="35"/>
      <c r="H25" s="35"/>
      <c r="I25" s="35">
        <v>1542.6327377261034</v>
      </c>
      <c r="J25" s="35"/>
      <c r="K25" s="35"/>
      <c r="L25" s="35"/>
      <c r="M25" s="35"/>
      <c r="N25" s="35"/>
      <c r="O25" s="35">
        <v>114.81077651224562</v>
      </c>
      <c r="P25" s="35"/>
      <c r="Q25" s="35"/>
      <c r="R25" s="35"/>
      <c r="S25" s="35"/>
      <c r="T25" s="35"/>
      <c r="U25" s="35"/>
      <c r="V25" s="35">
        <v>105.0577051686252</v>
      </c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>
        <v>2698.8686530121936</v>
      </c>
    </row>
    <row r="26" spans="1:41" ht="11.25" customHeight="1" x14ac:dyDescent="0.2">
      <c r="A26" s="27" t="s">
        <v>5</v>
      </c>
      <c r="B26" s="35">
        <v>2063.6265029378042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>
        <v>2063.6265029378042</v>
      </c>
    </row>
    <row r="27" spans="1:41" ht="11.25" customHeight="1" x14ac:dyDescent="0.2">
      <c r="A27" s="27" t="s">
        <v>6</v>
      </c>
      <c r="B27" s="35"/>
      <c r="C27" s="35"/>
      <c r="D27" s="35"/>
      <c r="E27" s="35">
        <v>1902.6166762205025</v>
      </c>
      <c r="F27" s="35">
        <v>48.126970478647181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>
        <v>114.50484857170153</v>
      </c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>
        <v>2065.248495270851</v>
      </c>
    </row>
    <row r="28" spans="1:41" ht="11.25" customHeight="1" x14ac:dyDescent="0.2">
      <c r="A28" s="27" t="s">
        <v>7</v>
      </c>
      <c r="B28" s="35"/>
      <c r="C28" s="35"/>
      <c r="D28" s="35"/>
      <c r="E28" s="35"/>
      <c r="F28" s="35"/>
      <c r="G28" s="35"/>
      <c r="H28" s="35"/>
      <c r="I28" s="35"/>
      <c r="J28" s="35">
        <v>17680.207604366104</v>
      </c>
      <c r="K28" s="35"/>
      <c r="L28" s="35">
        <v>233.23885783892234</v>
      </c>
      <c r="M28" s="35">
        <v>52.177507404222794</v>
      </c>
      <c r="N28" s="35">
        <v>5.9333619948409275</v>
      </c>
      <c r="O28" s="35"/>
      <c r="P28" s="35"/>
      <c r="Q28" s="35"/>
      <c r="R28" s="35"/>
      <c r="S28" s="35"/>
      <c r="T28" s="35">
        <v>0.48552593866437371</v>
      </c>
      <c r="U28" s="35"/>
      <c r="V28" s="35"/>
      <c r="W28" s="35">
        <v>0.43720106405846948</v>
      </c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>
        <v>17972.480058606812</v>
      </c>
    </row>
    <row r="29" spans="1:41" ht="11.25" customHeight="1" x14ac:dyDescent="0.2">
      <c r="A29" s="27" t="s">
        <v>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</row>
    <row r="30" spans="1:41" ht="11.25" customHeight="1" x14ac:dyDescent="0.2">
      <c r="A30" s="27" t="s">
        <v>65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</row>
    <row r="31" spans="1:41" ht="11.25" customHeight="1" x14ac:dyDescent="0.2">
      <c r="A31" s="27" t="s">
        <v>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</row>
    <row r="32" spans="1:41" ht="11.25" customHeight="1" x14ac:dyDescent="0.2">
      <c r="A32" s="27" t="s">
        <v>10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</row>
    <row r="33" spans="1:42" s="29" customFormat="1" ht="11.25" customHeight="1" x14ac:dyDescent="0.2">
      <c r="A33" s="27" t="s">
        <v>11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28"/>
    </row>
    <row r="34" spans="1:42" s="29" customFormat="1" ht="11.25" customHeight="1" x14ac:dyDescent="0.2">
      <c r="A34" s="27" t="s">
        <v>12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28"/>
    </row>
    <row r="35" spans="1:42" ht="22.5" x14ac:dyDescent="0.2">
      <c r="A35" s="33" t="s">
        <v>66</v>
      </c>
      <c r="B35" s="35"/>
      <c r="C35" s="35"/>
      <c r="D35" s="35"/>
      <c r="E35" s="35">
        <v>1868.0894119614022</v>
      </c>
      <c r="F35" s="35">
        <v>131.00493877901977</v>
      </c>
      <c r="G35" s="35">
        <v>394.57342122862326</v>
      </c>
      <c r="H35" s="35">
        <v>521.85888984427243</v>
      </c>
      <c r="I35" s="35"/>
      <c r="J35" s="35"/>
      <c r="K35" s="35">
        <v>68.980223559759239</v>
      </c>
      <c r="L35" s="35">
        <v>31.889476593102128</v>
      </c>
      <c r="M35" s="35"/>
      <c r="N35" s="35"/>
      <c r="O35" s="35">
        <v>4435.9754227572366</v>
      </c>
      <c r="P35" s="35">
        <v>12.749469762109486</v>
      </c>
      <c r="Q35" s="35">
        <v>4500.9725804910668</v>
      </c>
      <c r="R35" s="35">
        <v>535.97544664182669</v>
      </c>
      <c r="S35" s="35">
        <v>76.684972055030087</v>
      </c>
      <c r="T35" s="35">
        <v>3.4386166045667332</v>
      </c>
      <c r="U35" s="35">
        <v>4231.8741120919076</v>
      </c>
      <c r="V35" s="35">
        <v>1625.8001337537021</v>
      </c>
      <c r="W35" s="35">
        <v>1879.7702638673929</v>
      </c>
      <c r="X35" s="35">
        <v>85.58803859749689</v>
      </c>
      <c r="Y35" s="35">
        <v>156.80214005923378</v>
      </c>
      <c r="Z35" s="35">
        <v>1008.533042896723</v>
      </c>
      <c r="AA35" s="35">
        <v>1024.246946185631</v>
      </c>
      <c r="AB35" s="35">
        <v>1.8536352345466705</v>
      </c>
      <c r="AC35" s="35">
        <v>26.175905130409859</v>
      </c>
      <c r="AD35" s="35"/>
      <c r="AE35" s="35">
        <v>91.681475112257559</v>
      </c>
      <c r="AF35" s="35"/>
      <c r="AG35" s="35"/>
      <c r="AH35" s="35"/>
      <c r="AI35" s="35"/>
      <c r="AJ35" s="35"/>
      <c r="AK35" s="35">
        <v>2.9017149135377855</v>
      </c>
      <c r="AL35" s="35">
        <v>8.3170679277729995</v>
      </c>
      <c r="AM35" s="35">
        <v>10643.356852966466</v>
      </c>
      <c r="AN35" s="35">
        <v>10568.660520593799</v>
      </c>
      <c r="AO35" s="35">
        <v>43937.7547196089</v>
      </c>
    </row>
    <row r="36" spans="1:42" ht="11.25" customHeight="1" x14ac:dyDescent="0.2">
      <c r="A36" s="27" t="s">
        <v>63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>
        <v>6146.6209974204639</v>
      </c>
      <c r="AN36" s="35">
        <v>216.08427749932466</v>
      </c>
      <c r="AO36" s="35">
        <v>6362.7052749197883</v>
      </c>
    </row>
    <row r="37" spans="1:42" ht="11.25" customHeight="1" x14ac:dyDescent="0.2">
      <c r="A37" s="27" t="s">
        <v>48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>
        <v>1070.3113155631986</v>
      </c>
      <c r="AN37" s="35"/>
      <c r="AO37" s="35">
        <v>1070.3113155631986</v>
      </c>
    </row>
    <row r="38" spans="1:42" ht="11.25" customHeight="1" x14ac:dyDescent="0.2">
      <c r="A38" s="27" t="s">
        <v>64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>
        <v>2229.7560963026654</v>
      </c>
      <c r="AN38" s="35">
        <v>4461.535636634896</v>
      </c>
      <c r="AO38" s="35">
        <v>6691.2917329375614</v>
      </c>
    </row>
    <row r="39" spans="1:42" ht="11.25" customHeight="1" x14ac:dyDescent="0.2">
      <c r="A39" s="27" t="s">
        <v>49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>
        <v>1196.6684436801377</v>
      </c>
      <c r="AN39" s="35">
        <v>2304.8606064595797</v>
      </c>
      <c r="AO39" s="35">
        <v>3501.5290501397176</v>
      </c>
    </row>
    <row r="40" spans="1:42" ht="11.25" customHeight="1" x14ac:dyDescent="0.2">
      <c r="A40" s="27" t="s">
        <v>47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>
        <v>1142.7899999999997</v>
      </c>
      <c r="AO40" s="35">
        <v>1142.7899999999997</v>
      </c>
    </row>
    <row r="41" spans="1:42" s="29" customFormat="1" ht="11.25" customHeight="1" x14ac:dyDescent="0.2">
      <c r="A41" s="27" t="s">
        <v>50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>
        <v>2443.39</v>
      </c>
      <c r="AO41" s="35">
        <v>2443.39</v>
      </c>
      <c r="AP41" s="28"/>
    </row>
    <row r="42" spans="1:42" s="29" customFormat="1" ht="11.25" customHeight="1" x14ac:dyDescent="0.2">
      <c r="A42" s="27" t="s">
        <v>5</v>
      </c>
      <c r="B42" s="35"/>
      <c r="C42" s="35"/>
      <c r="D42" s="35"/>
      <c r="E42" s="35">
        <v>1868.0894119614022</v>
      </c>
      <c r="F42" s="35">
        <v>131.00493877901977</v>
      </c>
      <c r="G42" s="35">
        <v>394.57342122862326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>
        <v>2393.6677719690451</v>
      </c>
      <c r="AP42" s="28"/>
    </row>
    <row r="43" spans="1:42" ht="11.25" customHeight="1" x14ac:dyDescent="0.2">
      <c r="A43" s="27" t="s">
        <v>6</v>
      </c>
      <c r="B43" s="35"/>
      <c r="C43" s="35"/>
      <c r="D43" s="35"/>
      <c r="E43" s="35"/>
      <c r="F43" s="35"/>
      <c r="G43" s="35"/>
      <c r="H43" s="35">
        <v>521.85888984427243</v>
      </c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>
        <v>521.85888984427243</v>
      </c>
    </row>
    <row r="44" spans="1:42" ht="11.25" customHeight="1" x14ac:dyDescent="0.2">
      <c r="A44" s="27" t="s">
        <v>7</v>
      </c>
      <c r="B44" s="35"/>
      <c r="C44" s="35"/>
      <c r="D44" s="35"/>
      <c r="E44" s="35"/>
      <c r="F44" s="35"/>
      <c r="G44" s="35"/>
      <c r="H44" s="35"/>
      <c r="I44" s="35"/>
      <c r="J44" s="35"/>
      <c r="K44" s="35">
        <v>68.980223559759239</v>
      </c>
      <c r="L44" s="35">
        <v>31.889476593102128</v>
      </c>
      <c r="M44" s="35"/>
      <c r="N44" s="35"/>
      <c r="O44" s="35">
        <v>4435.9754227572366</v>
      </c>
      <c r="P44" s="35">
        <v>12.749469762109486</v>
      </c>
      <c r="Q44" s="35">
        <v>4500.9725804910668</v>
      </c>
      <c r="R44" s="35">
        <v>535.97544664182669</v>
      </c>
      <c r="S44" s="35">
        <v>76.684972055030087</v>
      </c>
      <c r="T44" s="35">
        <v>3.4386166045667332</v>
      </c>
      <c r="U44" s="35">
        <v>4231.8741120919076</v>
      </c>
      <c r="V44" s="35">
        <v>1625.8001337537021</v>
      </c>
      <c r="W44" s="35">
        <v>1879.7702638673929</v>
      </c>
      <c r="X44" s="35">
        <v>85.58803859749689</v>
      </c>
      <c r="Y44" s="35">
        <v>156.80214005923378</v>
      </c>
      <c r="Z44" s="35">
        <v>1008.533042896723</v>
      </c>
      <c r="AA44" s="35">
        <v>1024.246946185631</v>
      </c>
      <c r="AB44" s="35">
        <v>1.8536352345466705</v>
      </c>
      <c r="AC44" s="35">
        <v>26.175905130409859</v>
      </c>
      <c r="AD44" s="35"/>
      <c r="AE44" s="35">
        <v>91.681475112257559</v>
      </c>
      <c r="AF44" s="35"/>
      <c r="AG44" s="35"/>
      <c r="AH44" s="35"/>
      <c r="AI44" s="35"/>
      <c r="AJ44" s="35"/>
      <c r="AK44" s="35"/>
      <c r="AL44" s="35"/>
      <c r="AM44" s="35"/>
      <c r="AN44" s="35"/>
      <c r="AO44" s="35">
        <v>19798.991901394005</v>
      </c>
    </row>
    <row r="45" spans="1:42" ht="11.25" customHeight="1" x14ac:dyDescent="0.2">
      <c r="A45" s="27" t="s">
        <v>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</row>
    <row r="46" spans="1:42" ht="11.25" customHeight="1" x14ac:dyDescent="0.2">
      <c r="A46" s="27" t="s">
        <v>65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</row>
    <row r="47" spans="1:42" ht="11.25" customHeight="1" x14ac:dyDescent="0.2">
      <c r="A47" s="27" t="s">
        <v>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</row>
    <row r="48" spans="1:42" ht="11.25" customHeight="1" x14ac:dyDescent="0.2">
      <c r="A48" s="27" t="s">
        <v>10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</row>
    <row r="49" spans="1:41" ht="11.25" customHeight="1" x14ac:dyDescent="0.2">
      <c r="A49" s="27" t="s">
        <v>11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>
        <v>2.9017149135377855</v>
      </c>
      <c r="AL49" s="35"/>
      <c r="AM49" s="35"/>
      <c r="AN49" s="35"/>
      <c r="AO49" s="35">
        <v>2.9017149135377855</v>
      </c>
    </row>
    <row r="50" spans="1:41" ht="11.25" customHeight="1" x14ac:dyDescent="0.2">
      <c r="A50" s="27" t="s">
        <v>12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>
        <v>8.3170679277729995</v>
      </c>
      <c r="AM50" s="35"/>
      <c r="AN50" s="35"/>
      <c r="AO50" s="35">
        <v>8.3170679277729995</v>
      </c>
    </row>
    <row r="51" spans="1:41" ht="22.5" x14ac:dyDescent="0.2">
      <c r="A51" s="33" t="s">
        <v>13</v>
      </c>
      <c r="B51" s="35"/>
      <c r="C51" s="35">
        <v>555.57674811311733</v>
      </c>
      <c r="D51" s="35"/>
      <c r="E51" s="35"/>
      <c r="F51" s="35">
        <v>11.275711665233592</v>
      </c>
      <c r="G51" s="35">
        <v>394.81226712525074</v>
      </c>
      <c r="H51" s="35">
        <v>228.98480940097448</v>
      </c>
      <c r="I51" s="35">
        <v>2114.3150115702924</v>
      </c>
      <c r="J51" s="35">
        <v>332.06743965558417</v>
      </c>
      <c r="K51" s="35">
        <v>379.74830419413394</v>
      </c>
      <c r="L51" s="35">
        <v>64.219932119996173</v>
      </c>
      <c r="M51" s="35"/>
      <c r="N51" s="35"/>
      <c r="O51" s="35">
        <v>327.50618952421888</v>
      </c>
      <c r="P51" s="35"/>
      <c r="Q51" s="35">
        <v>18.063246393426958</v>
      </c>
      <c r="R51" s="35"/>
      <c r="S51" s="35">
        <v>2.8765567975542177</v>
      </c>
      <c r="T51" s="35">
        <v>0.30056367631604092</v>
      </c>
      <c r="U51" s="35"/>
      <c r="V51" s="35">
        <v>121.19862424763542</v>
      </c>
      <c r="W51" s="35">
        <v>20.20840473870259</v>
      </c>
      <c r="X51" s="35">
        <v>10.380242667430972</v>
      </c>
      <c r="Y51" s="35">
        <v>22.314798891755036</v>
      </c>
      <c r="Z51" s="35">
        <v>25.322411388172352</v>
      </c>
      <c r="AA51" s="35">
        <v>426.00091045165755</v>
      </c>
      <c r="AB51" s="35"/>
      <c r="AC51" s="35">
        <v>0.17289739180280883</v>
      </c>
      <c r="AD51" s="35"/>
      <c r="AE51" s="35"/>
      <c r="AF51" s="35"/>
      <c r="AG51" s="35"/>
      <c r="AH51" s="35"/>
      <c r="AI51" s="35"/>
      <c r="AJ51" s="35"/>
      <c r="AK51" s="35"/>
      <c r="AL51" s="35"/>
      <c r="AM51" s="35">
        <v>1820.4641958613802</v>
      </c>
      <c r="AN51" s="35">
        <v>504.38930729714053</v>
      </c>
      <c r="AO51" s="35">
        <v>7380.1985731717768</v>
      </c>
    </row>
    <row r="52" spans="1:41" ht="11.25" customHeight="1" x14ac:dyDescent="0.2">
      <c r="A52" s="27" t="s">
        <v>14</v>
      </c>
      <c r="B52" s="35"/>
      <c r="C52" s="35">
        <v>23.092965988344321</v>
      </c>
      <c r="D52" s="35"/>
      <c r="E52" s="35"/>
      <c r="F52" s="35">
        <v>7.5253081112066494E-2</v>
      </c>
      <c r="G52" s="35"/>
      <c r="H52" s="35"/>
      <c r="I52" s="35"/>
      <c r="J52" s="35"/>
      <c r="K52" s="35"/>
      <c r="L52" s="35"/>
      <c r="M52" s="35"/>
      <c r="N52" s="35"/>
      <c r="O52" s="35">
        <v>2.0219690455717969E-2</v>
      </c>
      <c r="P52" s="35"/>
      <c r="Q52" s="35"/>
      <c r="R52" s="35"/>
      <c r="S52" s="35"/>
      <c r="T52" s="35">
        <v>1.5763829177414729E-2</v>
      </c>
      <c r="U52" s="35"/>
      <c r="V52" s="35">
        <v>48.272809783127926</v>
      </c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>
        <v>13.287102321582115</v>
      </c>
      <c r="AN52" s="35"/>
      <c r="AO52" s="35">
        <v>84.764114693799556</v>
      </c>
    </row>
    <row r="53" spans="1:41" ht="11.25" customHeight="1" x14ac:dyDescent="0.2">
      <c r="A53" s="27" t="s">
        <v>15</v>
      </c>
      <c r="B53" s="35"/>
      <c r="C53" s="35"/>
      <c r="D53" s="35"/>
      <c r="E53" s="35"/>
      <c r="F53" s="35"/>
      <c r="G53" s="35"/>
      <c r="H53" s="35"/>
      <c r="I53" s="35">
        <v>2106.4938341931784</v>
      </c>
      <c r="J53" s="35">
        <v>328.97696331327023</v>
      </c>
      <c r="K53" s="35"/>
      <c r="L53" s="35"/>
      <c r="M53" s="35"/>
      <c r="N53" s="35"/>
      <c r="O53" s="35">
        <v>321.89971868730294</v>
      </c>
      <c r="P53" s="35"/>
      <c r="Q53" s="35">
        <v>6.1058565013853059</v>
      </c>
      <c r="R53" s="35"/>
      <c r="S53" s="35"/>
      <c r="T53" s="35"/>
      <c r="U53" s="35"/>
      <c r="V53" s="35">
        <v>2.2594821820961117</v>
      </c>
      <c r="W53" s="35"/>
      <c r="X53" s="35"/>
      <c r="Y53" s="35"/>
      <c r="Z53" s="35"/>
      <c r="AA53" s="35"/>
      <c r="AB53" s="35"/>
      <c r="AC53" s="35">
        <v>0.12634809400974492</v>
      </c>
      <c r="AD53" s="35"/>
      <c r="AE53" s="35"/>
      <c r="AF53" s="35"/>
      <c r="AG53" s="35"/>
      <c r="AH53" s="35"/>
      <c r="AI53" s="35"/>
      <c r="AJ53" s="35"/>
      <c r="AK53" s="35"/>
      <c r="AL53" s="35"/>
      <c r="AM53" s="35">
        <v>786.01435941530508</v>
      </c>
      <c r="AN53" s="35"/>
      <c r="AO53" s="35">
        <v>3551.8765623865479</v>
      </c>
    </row>
    <row r="54" spans="1:41" ht="11.25" customHeight="1" x14ac:dyDescent="0.2">
      <c r="A54" s="27" t="s">
        <v>63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>
        <v>1.1233161364287758E-2</v>
      </c>
      <c r="P54" s="35"/>
      <c r="Q54" s="35">
        <v>8.994840928632847</v>
      </c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>
        <v>562.13319002579533</v>
      </c>
      <c r="AN54" s="35"/>
      <c r="AO54" s="35">
        <v>571.13926411579246</v>
      </c>
    </row>
    <row r="55" spans="1:41" ht="11.25" customHeight="1" x14ac:dyDescent="0.2">
      <c r="A55" s="27" t="s">
        <v>48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>
        <v>22.314798891755036</v>
      </c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>
        <v>22.314798891755036</v>
      </c>
    </row>
    <row r="56" spans="1:41" ht="11.25" customHeight="1" x14ac:dyDescent="0.2">
      <c r="A56" s="27" t="s">
        <v>64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>
        <v>4.0652810977357401</v>
      </c>
      <c r="P56" s="35"/>
      <c r="Q56" s="35">
        <v>6.3055316709658927E-3</v>
      </c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>
        <v>4.5599312123817723E-2</v>
      </c>
      <c r="AD56" s="35"/>
      <c r="AE56" s="35"/>
      <c r="AF56" s="35"/>
      <c r="AG56" s="35"/>
      <c r="AH56" s="35"/>
      <c r="AI56" s="35"/>
      <c r="AJ56" s="35"/>
      <c r="AK56" s="35"/>
      <c r="AL56" s="35"/>
      <c r="AM56" s="35">
        <v>241.79987943833609</v>
      </c>
      <c r="AN56" s="35">
        <v>401.53820729714056</v>
      </c>
      <c r="AO56" s="35">
        <v>647.4552726770072</v>
      </c>
    </row>
    <row r="57" spans="1:41" ht="11.25" customHeight="1" x14ac:dyDescent="0.2">
      <c r="A57" s="27" t="s">
        <v>49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</row>
    <row r="58" spans="1:41" ht="11.25" customHeight="1" x14ac:dyDescent="0.2">
      <c r="A58" s="27" t="s">
        <v>47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>
        <v>5.8412439094296359E-2</v>
      </c>
      <c r="P58" s="35"/>
      <c r="Q58" s="35">
        <v>1.6436419222317751</v>
      </c>
      <c r="R58" s="35"/>
      <c r="S58" s="35"/>
      <c r="T58" s="35"/>
      <c r="U58" s="35"/>
      <c r="V58" s="35">
        <v>0.35638196235788672</v>
      </c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>
        <v>102.85109999999999</v>
      </c>
      <c r="AO58" s="35">
        <v>104.90953632368395</v>
      </c>
    </row>
    <row r="59" spans="1:41" ht="11.25" customHeight="1" x14ac:dyDescent="0.2">
      <c r="A59" s="27" t="s">
        <v>50</v>
      </c>
      <c r="B59" s="35"/>
      <c r="C59" s="35"/>
      <c r="D59" s="35"/>
      <c r="E59" s="35"/>
      <c r="F59" s="35"/>
      <c r="G59" s="35"/>
      <c r="H59" s="35"/>
      <c r="I59" s="35"/>
      <c r="J59" s="35">
        <v>3.0904763423139383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>
        <v>3.0904763423139383</v>
      </c>
    </row>
    <row r="60" spans="1:41" ht="11.25" customHeight="1" x14ac:dyDescent="0.2">
      <c r="A60" s="27" t="s">
        <v>5</v>
      </c>
      <c r="B60" s="35"/>
      <c r="C60" s="35">
        <v>532.48378212477303</v>
      </c>
      <c r="D60" s="35"/>
      <c r="E60" s="35"/>
      <c r="F60" s="35">
        <v>11.200458584121526</v>
      </c>
      <c r="G60" s="35">
        <v>394.81226712525074</v>
      </c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>
        <v>938.49650783414529</v>
      </c>
    </row>
    <row r="61" spans="1:41" ht="11.25" customHeight="1" x14ac:dyDescent="0.2">
      <c r="A61" s="27" t="s">
        <v>6</v>
      </c>
      <c r="B61" s="35"/>
      <c r="C61" s="35"/>
      <c r="D61" s="35"/>
      <c r="E61" s="35"/>
      <c r="F61" s="35"/>
      <c r="G61" s="35"/>
      <c r="H61" s="35">
        <v>228.98480940097448</v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>
        <v>68.258956721123525</v>
      </c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>
        <v>297.24376612209801</v>
      </c>
    </row>
    <row r="62" spans="1:41" ht="11.25" customHeight="1" x14ac:dyDescent="0.2">
      <c r="A62" s="27" t="s">
        <v>7</v>
      </c>
      <c r="B62" s="35"/>
      <c r="C62" s="35"/>
      <c r="D62" s="35"/>
      <c r="E62" s="35"/>
      <c r="F62" s="35"/>
      <c r="G62" s="35"/>
      <c r="H62" s="35"/>
      <c r="I62" s="35">
        <v>7.821177377113786</v>
      </c>
      <c r="J62" s="35"/>
      <c r="K62" s="35">
        <v>379.74830419413394</v>
      </c>
      <c r="L62" s="35">
        <v>64.219932119996173</v>
      </c>
      <c r="M62" s="35"/>
      <c r="N62" s="35"/>
      <c r="O62" s="35">
        <v>1.4513244482659786</v>
      </c>
      <c r="P62" s="35"/>
      <c r="Q62" s="35">
        <v>1.3126015095060668</v>
      </c>
      <c r="R62" s="35"/>
      <c r="S62" s="35">
        <v>2.8765567975542177</v>
      </c>
      <c r="T62" s="35">
        <v>0.28479984713862616</v>
      </c>
      <c r="U62" s="35"/>
      <c r="V62" s="35">
        <v>2.0509935989299706</v>
      </c>
      <c r="W62" s="35">
        <v>20.20840473870259</v>
      </c>
      <c r="X62" s="35">
        <v>10.380242667430972</v>
      </c>
      <c r="Y62" s="35"/>
      <c r="Z62" s="35">
        <v>25.322411388172352</v>
      </c>
      <c r="AA62" s="35">
        <v>426.00091045165755</v>
      </c>
      <c r="AB62" s="35"/>
      <c r="AC62" s="35">
        <v>9.4998566924620238E-4</v>
      </c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>
        <v>941.67860912427136</v>
      </c>
    </row>
    <row r="63" spans="1:41" ht="11.25" customHeight="1" x14ac:dyDescent="0.2">
      <c r="A63" s="27" t="s">
        <v>8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>
        <v>214.96130696474634</v>
      </c>
      <c r="AN63" s="35"/>
      <c r="AO63" s="35">
        <v>214.96130696474634</v>
      </c>
    </row>
    <row r="64" spans="1:41" ht="11.25" customHeight="1" x14ac:dyDescent="0.2">
      <c r="A64" s="27" t="s">
        <v>52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</row>
    <row r="65" spans="1:41" ht="11.25" customHeight="1" x14ac:dyDescent="0.2">
      <c r="A65" s="27" t="s">
        <v>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</row>
    <row r="66" spans="1:41" ht="11.25" customHeight="1" x14ac:dyDescent="0.2">
      <c r="A66" s="27" t="s">
        <v>10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</row>
    <row r="67" spans="1:41" ht="11.25" customHeight="1" x14ac:dyDescent="0.2">
      <c r="A67" s="27" t="s">
        <v>11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</row>
    <row r="68" spans="1:41" ht="11.25" customHeight="1" x14ac:dyDescent="0.2">
      <c r="A68" s="27" t="s">
        <v>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>
        <v>2.2683576956147893</v>
      </c>
      <c r="AN68" s="35"/>
      <c r="AO68" s="35">
        <v>2.2683576956147893</v>
      </c>
    </row>
    <row r="69" spans="1:41" ht="22.5" x14ac:dyDescent="0.2">
      <c r="A69" s="27" t="s">
        <v>67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</row>
    <row r="70" spans="1:41" ht="22.5" x14ac:dyDescent="0.2">
      <c r="A70" s="33" t="s">
        <v>82</v>
      </c>
      <c r="B70" s="35"/>
      <c r="C70" s="35"/>
      <c r="D70" s="35"/>
      <c r="E70" s="35"/>
      <c r="F70" s="35"/>
      <c r="G70" s="35"/>
      <c r="H70" s="35"/>
      <c r="I70" s="35">
        <v>551.68118160379049</v>
      </c>
      <c r="J70" s="35">
        <v>159.25421978121713</v>
      </c>
      <c r="K70" s="35"/>
      <c r="L70" s="35">
        <v>5.8367211713002769</v>
      </c>
      <c r="M70" s="35"/>
      <c r="N70" s="35"/>
      <c r="O70" s="35">
        <v>1.9962451060475779</v>
      </c>
      <c r="P70" s="35">
        <v>3.3323779497468231E-2</v>
      </c>
      <c r="Q70" s="35">
        <v>6.8099742046431641E-2</v>
      </c>
      <c r="R70" s="35"/>
      <c r="S70" s="35">
        <v>0.32007929683768027</v>
      </c>
      <c r="T70" s="35"/>
      <c r="U70" s="35"/>
      <c r="V70" s="35">
        <v>0.10763351485621475</v>
      </c>
      <c r="W70" s="35"/>
      <c r="X70" s="35">
        <v>1.9585363523454666E-2</v>
      </c>
      <c r="Y70" s="35"/>
      <c r="Z70" s="35">
        <v>1.001241998662463E-3</v>
      </c>
      <c r="AA70" s="35"/>
      <c r="AB70" s="35"/>
      <c r="AC70" s="35"/>
      <c r="AD70" s="35"/>
      <c r="AE70" s="35"/>
      <c r="AF70" s="35">
        <v>8.5984522785898534E-2</v>
      </c>
      <c r="AG70" s="35"/>
      <c r="AH70" s="35"/>
      <c r="AI70" s="35"/>
      <c r="AJ70" s="35">
        <v>4.227572370306678E-2</v>
      </c>
      <c r="AK70" s="35"/>
      <c r="AL70" s="35"/>
      <c r="AM70" s="35">
        <v>1577.8057093723128</v>
      </c>
      <c r="AN70" s="35">
        <v>1681.2976909904685</v>
      </c>
      <c r="AO70" s="35">
        <v>3978.5497512103857</v>
      </c>
    </row>
    <row r="71" spans="1:41" x14ac:dyDescent="0.2">
      <c r="A71" s="33" t="s">
        <v>16</v>
      </c>
      <c r="B71" s="35">
        <v>938.6072472413299</v>
      </c>
      <c r="C71" s="35">
        <v>3173.8619376259762</v>
      </c>
      <c r="D71" s="35">
        <v>886.79938291199505</v>
      </c>
      <c r="E71" s="35">
        <v>352.48542097783496</v>
      </c>
      <c r="F71" s="35">
        <v>-9.8004012611130273E-3</v>
      </c>
      <c r="G71" s="35">
        <v>-0.23884589662749592</v>
      </c>
      <c r="H71" s="35">
        <v>-4.3445815504582411E-14</v>
      </c>
      <c r="I71" s="35">
        <v>9380.7056146392733</v>
      </c>
      <c r="J71" s="35">
        <v>982.31350564132549</v>
      </c>
      <c r="K71" s="35">
        <v>-310.76808063437471</v>
      </c>
      <c r="L71" s="35">
        <v>-25.978058990159528</v>
      </c>
      <c r="M71" s="35">
        <v>2.825465023406899</v>
      </c>
      <c r="N71" s="35">
        <v>-5.8898824878188583</v>
      </c>
      <c r="O71" s="35">
        <v>3135.4202091312836</v>
      </c>
      <c r="P71" s="35">
        <v>9.2552632081780839</v>
      </c>
      <c r="Q71" s="35">
        <v>4120.8162797363138</v>
      </c>
      <c r="R71" s="35">
        <v>535.91911722556608</v>
      </c>
      <c r="S71" s="35">
        <v>-48.141381150281845</v>
      </c>
      <c r="T71" s="35">
        <v>1.3763924715773381</v>
      </c>
      <c r="U71" s="35">
        <v>4592.2012293263924</v>
      </c>
      <c r="V71" s="35">
        <v>1138.1311254728432</v>
      </c>
      <c r="W71" s="35">
        <v>585.07694013605385</v>
      </c>
      <c r="X71" s="35">
        <v>-412.81020240876092</v>
      </c>
      <c r="Y71" s="35">
        <v>-89.60976402025409</v>
      </c>
      <c r="Z71" s="35">
        <v>1289.0808506735455</v>
      </c>
      <c r="AA71" s="35">
        <v>113.62989491043275</v>
      </c>
      <c r="AB71" s="35">
        <v>2.0960657303907517</v>
      </c>
      <c r="AC71" s="35">
        <v>143.3584424047005</v>
      </c>
      <c r="AD71" s="35">
        <v>0.1649555746632273</v>
      </c>
      <c r="AE71" s="35">
        <v>-0.86271137861852087</v>
      </c>
      <c r="AF71" s="35">
        <v>-8.5984522785898534E-2</v>
      </c>
      <c r="AG71" s="35"/>
      <c r="AH71" s="35"/>
      <c r="AI71" s="35"/>
      <c r="AJ71" s="35">
        <v>-0.82724276296933175</v>
      </c>
      <c r="AK71" s="35">
        <v>9.5188688258335716</v>
      </c>
      <c r="AL71" s="35">
        <v>8.1880911435941535</v>
      </c>
      <c r="AM71" s="35">
        <v>7382.4162168643297</v>
      </c>
      <c r="AN71" s="35">
        <v>8382.9735223061907</v>
      </c>
      <c r="AO71" s="35">
        <v>46272.000084549116</v>
      </c>
    </row>
    <row r="72" spans="1:41" x14ac:dyDescent="0.2">
      <c r="A72" s="33" t="s">
        <v>189</v>
      </c>
      <c r="B72" s="35">
        <v>938.59724057991241</v>
      </c>
      <c r="C72" s="35">
        <v>4411.7288236170862</v>
      </c>
      <c r="D72" s="35">
        <v>712.55981362311059</v>
      </c>
      <c r="E72" s="35">
        <v>375.30518605547724</v>
      </c>
      <c r="F72" s="35"/>
      <c r="G72" s="35">
        <v>0.42036877806439288</v>
      </c>
      <c r="H72" s="35">
        <v>9.6684818954810361E-3</v>
      </c>
      <c r="I72" s="35">
        <v>9850.3225938843516</v>
      </c>
      <c r="J72" s="35">
        <v>900.05903982755319</v>
      </c>
      <c r="K72" s="35">
        <v>1.3605092194516097</v>
      </c>
      <c r="L72" s="35"/>
      <c r="M72" s="35"/>
      <c r="N72" s="35">
        <v>0.60956147893379187</v>
      </c>
      <c r="O72" s="35">
        <v>2712.0215865219261</v>
      </c>
      <c r="P72" s="35">
        <v>4.9881532435272768E-2</v>
      </c>
      <c r="Q72" s="35">
        <v>4422.3222126683868</v>
      </c>
      <c r="R72" s="35">
        <v>535.30968758956726</v>
      </c>
      <c r="S72" s="35">
        <v>1.3198074902073181E-2</v>
      </c>
      <c r="T72" s="35">
        <v>0.42656921754084265</v>
      </c>
      <c r="U72" s="35">
        <v>5069.4006139237144</v>
      </c>
      <c r="V72" s="35">
        <v>1127.4375489634087</v>
      </c>
      <c r="W72" s="35">
        <v>0.12144474001624153</v>
      </c>
      <c r="X72" s="35"/>
      <c r="Y72" s="35">
        <v>67.864020254132029</v>
      </c>
      <c r="Z72" s="35">
        <v>955.76894124390958</v>
      </c>
      <c r="AA72" s="35"/>
      <c r="AB72" s="35">
        <v>3.1807547530333427</v>
      </c>
      <c r="AC72" s="35">
        <v>69.805231971911752</v>
      </c>
      <c r="AD72" s="35">
        <v>6.6251074806534832E-2</v>
      </c>
      <c r="AE72" s="35"/>
      <c r="AF72" s="35"/>
      <c r="AG72" s="35"/>
      <c r="AH72" s="35"/>
      <c r="AI72" s="35"/>
      <c r="AJ72" s="35">
        <v>432.63159214674687</v>
      </c>
      <c r="AK72" s="35">
        <v>9.1009744912582384</v>
      </c>
      <c r="AL72" s="35"/>
      <c r="AM72" s="35">
        <v>7486.3555975924337</v>
      </c>
      <c r="AN72" s="35">
        <v>8399.9925718926152</v>
      </c>
      <c r="AO72" s="35">
        <v>48482.84148419858</v>
      </c>
    </row>
    <row r="73" spans="1:41" x14ac:dyDescent="0.2">
      <c r="A73" s="33" t="s">
        <v>192</v>
      </c>
      <c r="B73" s="35">
        <v>938.59724057991241</v>
      </c>
      <c r="C73" s="35">
        <v>4411.7288236170862</v>
      </c>
      <c r="D73" s="35">
        <v>712.55981362311059</v>
      </c>
      <c r="E73" s="35">
        <v>375.3038707311245</v>
      </c>
      <c r="F73" s="35"/>
      <c r="G73" s="35">
        <v>0.42036877806439288</v>
      </c>
      <c r="H73" s="35">
        <v>9.6684818954810361E-3</v>
      </c>
      <c r="I73" s="35">
        <v>9539.6755666290501</v>
      </c>
      <c r="J73" s="35">
        <v>900.05903982755319</v>
      </c>
      <c r="K73" s="35">
        <v>1.3605092194516097</v>
      </c>
      <c r="L73" s="35"/>
      <c r="M73" s="35"/>
      <c r="N73" s="35">
        <v>0.60956147893379187</v>
      </c>
      <c r="O73" s="35">
        <v>2712.0215865219261</v>
      </c>
      <c r="P73" s="35">
        <v>4.9881532435272768E-2</v>
      </c>
      <c r="Q73" s="35">
        <v>4422.3222126683868</v>
      </c>
      <c r="R73" s="35">
        <v>535.30968758956726</v>
      </c>
      <c r="S73" s="35">
        <v>1.3198074902073181E-2</v>
      </c>
      <c r="T73" s="35">
        <v>0.42656921754084265</v>
      </c>
      <c r="U73" s="35">
        <v>5069.4006139237144</v>
      </c>
      <c r="V73" s="35">
        <v>1127.4375489634087</v>
      </c>
      <c r="W73" s="35">
        <v>0.12144474001624153</v>
      </c>
      <c r="X73" s="35"/>
      <c r="Y73" s="35">
        <v>67.864020254132029</v>
      </c>
      <c r="Z73" s="35">
        <v>19.714254705264167</v>
      </c>
      <c r="AA73" s="35"/>
      <c r="AB73" s="35">
        <v>1.4579153530142352E-3</v>
      </c>
      <c r="AC73" s="35">
        <v>4.2353211092003438</v>
      </c>
      <c r="AD73" s="35"/>
      <c r="AE73" s="35"/>
      <c r="AF73" s="35"/>
      <c r="AG73" s="35"/>
      <c r="AH73" s="35"/>
      <c r="AI73" s="35"/>
      <c r="AJ73" s="35">
        <v>432.63159214674687</v>
      </c>
      <c r="AK73" s="35">
        <v>9.1009744912582384</v>
      </c>
      <c r="AL73" s="35"/>
      <c r="AM73" s="35">
        <v>7486.3555975924337</v>
      </c>
      <c r="AN73" s="35">
        <v>8399.9925718926152</v>
      </c>
      <c r="AO73" s="35">
        <v>47167.322996305084</v>
      </c>
    </row>
    <row r="74" spans="1:41" x14ac:dyDescent="0.2">
      <c r="A74" s="33" t="s">
        <v>18</v>
      </c>
      <c r="B74" s="35">
        <v>877.36600766607944</v>
      </c>
      <c r="C74" s="35">
        <v>1534.1455700582819</v>
      </c>
      <c r="D74" s="35">
        <v>3.7691091813319333</v>
      </c>
      <c r="E74" s="35">
        <v>375.3038707311245</v>
      </c>
      <c r="F74" s="35"/>
      <c r="G74" s="35">
        <v>0.42036877806439288</v>
      </c>
      <c r="H74" s="35"/>
      <c r="I74" s="35">
        <v>1544.9552109173476</v>
      </c>
      <c r="J74" s="35"/>
      <c r="K74" s="35">
        <v>0.14975160026750739</v>
      </c>
      <c r="L74" s="35"/>
      <c r="M74" s="35"/>
      <c r="N74" s="35">
        <v>0.14719403840642017</v>
      </c>
      <c r="O74" s="35">
        <v>97.859819525652028</v>
      </c>
      <c r="P74" s="35">
        <v>4.9881532435272768E-2</v>
      </c>
      <c r="Q74" s="35">
        <v>9.9383586509983761</v>
      </c>
      <c r="R74" s="35">
        <v>7.5140919079010229E-2</v>
      </c>
      <c r="S74" s="35">
        <v>1.3198074902073181E-2</v>
      </c>
      <c r="T74" s="35">
        <v>0.42656921754084265</v>
      </c>
      <c r="U74" s="35">
        <v>54.070277513444637</v>
      </c>
      <c r="V74" s="35">
        <v>278.23890083118368</v>
      </c>
      <c r="W74" s="35">
        <v>9.8127349933123151E-2</v>
      </c>
      <c r="X74" s="35"/>
      <c r="Y74" s="35">
        <v>67.864020254132029</v>
      </c>
      <c r="Z74" s="35">
        <v>19.714254705264167</v>
      </c>
      <c r="AA74" s="35"/>
      <c r="AB74" s="35">
        <v>4.1654724371835292E-4</v>
      </c>
      <c r="AC74" s="35">
        <v>3.9707501003152768</v>
      </c>
      <c r="AD74" s="35"/>
      <c r="AE74" s="35"/>
      <c r="AF74" s="35"/>
      <c r="AG74" s="35"/>
      <c r="AH74" s="35"/>
      <c r="AI74" s="35"/>
      <c r="AJ74" s="35">
        <v>14.326562052163945</v>
      </c>
      <c r="AK74" s="35">
        <v>1.1846756472723798E-3</v>
      </c>
      <c r="AL74" s="35"/>
      <c r="AM74" s="35">
        <v>3586.9131212381772</v>
      </c>
      <c r="AN74" s="35">
        <v>1607.6956147893379</v>
      </c>
      <c r="AO74" s="35">
        <v>10077.513280948353</v>
      </c>
    </row>
    <row r="75" spans="1:41" x14ac:dyDescent="0.2">
      <c r="A75" s="27" t="s">
        <v>19</v>
      </c>
      <c r="B75" s="35">
        <v>877.19427725231685</v>
      </c>
      <c r="C75" s="35">
        <v>181.7070173830557</v>
      </c>
      <c r="D75" s="35"/>
      <c r="E75" s="35">
        <v>67.73920416547243</v>
      </c>
      <c r="F75" s="35"/>
      <c r="G75" s="35"/>
      <c r="H75" s="35"/>
      <c r="I75" s="35">
        <v>57.533490238965328</v>
      </c>
      <c r="J75" s="35"/>
      <c r="K75" s="35"/>
      <c r="L75" s="35"/>
      <c r="M75" s="35"/>
      <c r="N75" s="35"/>
      <c r="O75" s="35">
        <v>27.561235396961877</v>
      </c>
      <c r="P75" s="35"/>
      <c r="Q75" s="35">
        <v>5.5278494315467656E-2</v>
      </c>
      <c r="R75" s="35"/>
      <c r="S75" s="35"/>
      <c r="T75" s="35">
        <v>2.5957772045476259E-2</v>
      </c>
      <c r="U75" s="35">
        <v>0.20859691476784178</v>
      </c>
      <c r="V75" s="35">
        <v>3.7648108340498703</v>
      </c>
      <c r="W75" s="35"/>
      <c r="X75" s="35"/>
      <c r="Y75" s="35">
        <v>0.51281169389509884</v>
      </c>
      <c r="Z75" s="35"/>
      <c r="AA75" s="35"/>
      <c r="AB75" s="35"/>
      <c r="AC75" s="35">
        <v>2.7549584408139865E-3</v>
      </c>
      <c r="AD75" s="35"/>
      <c r="AE75" s="35"/>
      <c r="AF75" s="35"/>
      <c r="AG75" s="35"/>
      <c r="AH75" s="35"/>
      <c r="AI75" s="35"/>
      <c r="AJ75" s="35"/>
      <c r="AK75" s="35"/>
      <c r="AL75" s="35"/>
      <c r="AM75" s="35">
        <v>902.68251934651744</v>
      </c>
      <c r="AN75" s="35">
        <v>221.9379956052355</v>
      </c>
      <c r="AO75" s="35">
        <v>2340.9259500560397</v>
      </c>
    </row>
    <row r="76" spans="1:41" ht="11.25" customHeight="1" x14ac:dyDescent="0.2">
      <c r="A76" s="27" t="s">
        <v>91</v>
      </c>
      <c r="B76" s="35"/>
      <c r="C76" s="35"/>
      <c r="D76" s="35">
        <v>2.6932078667755194E-3</v>
      </c>
      <c r="E76" s="35">
        <v>148.31617689573707</v>
      </c>
      <c r="F76" s="35"/>
      <c r="G76" s="35"/>
      <c r="H76" s="35"/>
      <c r="I76" s="35">
        <v>437.53748416093441</v>
      </c>
      <c r="J76" s="35"/>
      <c r="K76" s="35"/>
      <c r="L76" s="35"/>
      <c r="M76" s="35"/>
      <c r="N76" s="35"/>
      <c r="O76" s="35">
        <v>0.32070675695041556</v>
      </c>
      <c r="P76" s="35"/>
      <c r="Q76" s="35">
        <v>5.9482182096111592E-2</v>
      </c>
      <c r="R76" s="35"/>
      <c r="S76" s="35"/>
      <c r="T76" s="35"/>
      <c r="U76" s="35">
        <v>0.48847731843412628</v>
      </c>
      <c r="V76" s="35">
        <v>10.471364765453329</v>
      </c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>
        <v>11.597592433361996</v>
      </c>
      <c r="AK76" s="35"/>
      <c r="AL76" s="35"/>
      <c r="AM76" s="35">
        <v>266.71296646603611</v>
      </c>
      <c r="AN76" s="35">
        <v>111.39056081016527</v>
      </c>
      <c r="AO76" s="35">
        <v>986.89750499703575</v>
      </c>
    </row>
    <row r="77" spans="1:41" ht="11.25" customHeight="1" x14ac:dyDescent="0.2">
      <c r="A77" s="27" t="s">
        <v>20</v>
      </c>
      <c r="B77" s="35"/>
      <c r="C77" s="35">
        <v>387.69455105838273</v>
      </c>
      <c r="D77" s="35">
        <v>2.6932078667755194E-3</v>
      </c>
      <c r="E77" s="35">
        <v>133.96414116986719</v>
      </c>
      <c r="F77" s="35"/>
      <c r="G77" s="35"/>
      <c r="H77" s="35"/>
      <c r="I77" s="35">
        <v>44.332004318035253</v>
      </c>
      <c r="J77" s="35"/>
      <c r="K77" s="35">
        <v>0.10910002866150759</v>
      </c>
      <c r="L77" s="35"/>
      <c r="M77" s="35"/>
      <c r="N77" s="35"/>
      <c r="O77" s="35">
        <v>10.602194690455716</v>
      </c>
      <c r="P77" s="35">
        <v>3.2907232253749884E-2</v>
      </c>
      <c r="Q77" s="35"/>
      <c r="R77" s="35"/>
      <c r="S77" s="35"/>
      <c r="T77" s="35">
        <v>0.36246297888602269</v>
      </c>
      <c r="U77" s="35">
        <v>11.498583017758191</v>
      </c>
      <c r="V77" s="35">
        <v>218.96066685774338</v>
      </c>
      <c r="W77" s="35">
        <v>9.8127349933123151E-2</v>
      </c>
      <c r="X77" s="35"/>
      <c r="Y77" s="35">
        <v>67.351208560236927</v>
      </c>
      <c r="Z77" s="35">
        <v>7.4091907901022262E-3</v>
      </c>
      <c r="AA77" s="35"/>
      <c r="AB77" s="35"/>
      <c r="AC77" s="35">
        <v>0.65055018629979933</v>
      </c>
      <c r="AD77" s="35"/>
      <c r="AE77" s="35"/>
      <c r="AF77" s="35"/>
      <c r="AG77" s="35"/>
      <c r="AH77" s="35"/>
      <c r="AI77" s="35"/>
      <c r="AJ77" s="35"/>
      <c r="AK77" s="35">
        <v>4.4425336772714239E-4</v>
      </c>
      <c r="AL77" s="35"/>
      <c r="AM77" s="35">
        <v>1039.1225365434223</v>
      </c>
      <c r="AN77" s="35">
        <v>18.64669914970861</v>
      </c>
      <c r="AO77" s="35">
        <v>1933.4362797936692</v>
      </c>
    </row>
    <row r="78" spans="1:41" ht="11.25" customHeight="1" x14ac:dyDescent="0.2">
      <c r="A78" s="27" t="s">
        <v>29</v>
      </c>
      <c r="B78" s="35"/>
      <c r="C78" s="35">
        <v>894.27656784153135</v>
      </c>
      <c r="D78" s="35">
        <v>2.2641066974098671</v>
      </c>
      <c r="E78" s="35">
        <v>7.8611675265118945</v>
      </c>
      <c r="F78" s="35"/>
      <c r="G78" s="35"/>
      <c r="H78" s="35"/>
      <c r="I78" s="35">
        <v>217.67733972932788</v>
      </c>
      <c r="J78" s="35"/>
      <c r="K78" s="35">
        <v>4.0651571605999803E-2</v>
      </c>
      <c r="L78" s="35"/>
      <c r="M78" s="35"/>
      <c r="N78" s="35"/>
      <c r="O78" s="35">
        <v>21.358845349670389</v>
      </c>
      <c r="P78" s="35"/>
      <c r="Q78" s="35">
        <v>1.0106716346613165</v>
      </c>
      <c r="R78" s="35"/>
      <c r="S78" s="35"/>
      <c r="T78" s="35">
        <v>1.8916595012897675E-3</v>
      </c>
      <c r="U78" s="35">
        <v>23.945483663838733</v>
      </c>
      <c r="V78" s="35">
        <v>0.31940861755995031</v>
      </c>
      <c r="W78" s="35"/>
      <c r="X78" s="35"/>
      <c r="Y78" s="35"/>
      <c r="Z78" s="35">
        <v>0.98912697047864717</v>
      </c>
      <c r="AA78" s="35"/>
      <c r="AB78" s="35"/>
      <c r="AC78" s="35">
        <v>0.23426646603611348</v>
      </c>
      <c r="AD78" s="35"/>
      <c r="AE78" s="35"/>
      <c r="AF78" s="35"/>
      <c r="AG78" s="35"/>
      <c r="AH78" s="35"/>
      <c r="AI78" s="35"/>
      <c r="AJ78" s="35"/>
      <c r="AK78" s="35"/>
      <c r="AL78" s="35"/>
      <c r="AM78" s="35">
        <v>187.78560619088566</v>
      </c>
      <c r="AN78" s="35">
        <v>49.746823349574854</v>
      </c>
      <c r="AO78" s="35">
        <v>1407.511957268594</v>
      </c>
    </row>
    <row r="79" spans="1:41" ht="11.25" customHeight="1" x14ac:dyDescent="0.2">
      <c r="A79" s="27" t="s">
        <v>21</v>
      </c>
      <c r="B79" s="35"/>
      <c r="C79" s="35">
        <v>1.3353829490603391</v>
      </c>
      <c r="D79" s="35">
        <v>2.6932078667755194E-3</v>
      </c>
      <c r="E79" s="35"/>
      <c r="F79" s="35"/>
      <c r="G79" s="35"/>
      <c r="H79" s="35"/>
      <c r="I79" s="35">
        <v>18.677428264724849</v>
      </c>
      <c r="J79" s="35"/>
      <c r="K79" s="35"/>
      <c r="L79" s="35"/>
      <c r="M79" s="35"/>
      <c r="N79" s="35"/>
      <c r="O79" s="35">
        <v>0.66343051017483512</v>
      </c>
      <c r="P79" s="35"/>
      <c r="Q79" s="35">
        <v>0.30161459826120179</v>
      </c>
      <c r="R79" s="35"/>
      <c r="S79" s="35"/>
      <c r="T79" s="35"/>
      <c r="U79" s="35">
        <v>0.28657610710327697</v>
      </c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>
        <v>10.144780739466896</v>
      </c>
      <c r="AN79" s="35">
        <v>0.93627591477978411</v>
      </c>
      <c r="AO79" s="35">
        <v>32.348182291437958</v>
      </c>
    </row>
    <row r="80" spans="1:41" ht="11.25" customHeight="1" x14ac:dyDescent="0.2">
      <c r="A80" s="27" t="s">
        <v>22</v>
      </c>
      <c r="B80" s="35"/>
      <c r="C80" s="35">
        <v>9.6540965060174742</v>
      </c>
      <c r="D80" s="35">
        <v>0.48210974031689868</v>
      </c>
      <c r="E80" s="35">
        <v>5.5901284990923852E-2</v>
      </c>
      <c r="F80" s="35"/>
      <c r="G80" s="35">
        <v>0.42036877806439288</v>
      </c>
      <c r="H80" s="35"/>
      <c r="I80" s="35">
        <v>24.942668237675552</v>
      </c>
      <c r="J80" s="35"/>
      <c r="K80" s="35"/>
      <c r="L80" s="35"/>
      <c r="M80" s="35"/>
      <c r="N80" s="35"/>
      <c r="O80" s="35">
        <v>1.6812672613929491</v>
      </c>
      <c r="P80" s="35"/>
      <c r="Q80" s="35">
        <v>3.6782268080634374E-2</v>
      </c>
      <c r="R80" s="35"/>
      <c r="S80" s="35"/>
      <c r="T80" s="35">
        <v>1.0719403840642018E-2</v>
      </c>
      <c r="U80" s="35">
        <v>0.15585537384876277</v>
      </c>
      <c r="V80" s="35">
        <v>2.5123387790197769</v>
      </c>
      <c r="W80" s="35"/>
      <c r="X80" s="35"/>
      <c r="Y80" s="35"/>
      <c r="Z80" s="35"/>
      <c r="AA80" s="35"/>
      <c r="AB80" s="35"/>
      <c r="AC80" s="35">
        <v>1.6434752077959299E-2</v>
      </c>
      <c r="AD80" s="35"/>
      <c r="AE80" s="35"/>
      <c r="AF80" s="35"/>
      <c r="AG80" s="35"/>
      <c r="AH80" s="35"/>
      <c r="AI80" s="35"/>
      <c r="AJ80" s="35"/>
      <c r="AK80" s="35">
        <v>7.4042227954523735E-4</v>
      </c>
      <c r="AL80" s="35"/>
      <c r="AM80" s="35">
        <v>91.840739466895954</v>
      </c>
      <c r="AN80" s="35">
        <v>30.147129072322539</v>
      </c>
      <c r="AO80" s="35">
        <v>161.95715134682402</v>
      </c>
    </row>
    <row r="81" spans="1:41" ht="11.25" customHeight="1" x14ac:dyDescent="0.2">
      <c r="A81" s="27" t="s">
        <v>30</v>
      </c>
      <c r="B81" s="35"/>
      <c r="C81" s="35">
        <v>17.820785774606648</v>
      </c>
      <c r="D81" s="35">
        <v>0.88787267215255095</v>
      </c>
      <c r="E81" s="35">
        <v>17.367279688544947</v>
      </c>
      <c r="F81" s="35"/>
      <c r="G81" s="35"/>
      <c r="H81" s="35"/>
      <c r="I81" s="35">
        <v>157.30347658802665</v>
      </c>
      <c r="J81" s="35"/>
      <c r="K81" s="35"/>
      <c r="L81" s="35"/>
      <c r="M81" s="35"/>
      <c r="N81" s="35"/>
      <c r="O81" s="35">
        <v>1.5455706721123532</v>
      </c>
      <c r="P81" s="35"/>
      <c r="Q81" s="35">
        <v>5.2546097258049105E-3</v>
      </c>
      <c r="R81" s="35">
        <v>6.904557179707653E-2</v>
      </c>
      <c r="S81" s="35"/>
      <c r="T81" s="35">
        <v>1.9442055985478168E-2</v>
      </c>
      <c r="U81" s="35">
        <v>6.3298089968663414</v>
      </c>
      <c r="V81" s="35">
        <v>6.1846135473392554</v>
      </c>
      <c r="W81" s="35"/>
      <c r="X81" s="35"/>
      <c r="Y81" s="35"/>
      <c r="Z81" s="35"/>
      <c r="AA81" s="35"/>
      <c r="AB81" s="35"/>
      <c r="AC81" s="35">
        <v>7.9513800515907132E-2</v>
      </c>
      <c r="AD81" s="35"/>
      <c r="AE81" s="35"/>
      <c r="AF81" s="35"/>
      <c r="AG81" s="35"/>
      <c r="AH81" s="35"/>
      <c r="AI81" s="35"/>
      <c r="AJ81" s="35"/>
      <c r="AK81" s="35"/>
      <c r="AL81" s="35"/>
      <c r="AM81" s="35">
        <v>652.83855546001735</v>
      </c>
      <c r="AN81" s="35">
        <v>492.84178847807391</v>
      </c>
      <c r="AO81" s="35">
        <v>1353.2930079157643</v>
      </c>
    </row>
    <row r="82" spans="1:41" ht="11.25" customHeight="1" x14ac:dyDescent="0.2">
      <c r="A82" s="27" t="s">
        <v>31</v>
      </c>
      <c r="B82" s="35"/>
      <c r="C82" s="35">
        <v>12.180810661153581</v>
      </c>
      <c r="D82" s="35">
        <v>2.6932078667755194E-3</v>
      </c>
      <c r="E82" s="35"/>
      <c r="F82" s="35"/>
      <c r="G82" s="35"/>
      <c r="H82" s="35"/>
      <c r="I82" s="35">
        <v>465.30561623674407</v>
      </c>
      <c r="J82" s="35"/>
      <c r="K82" s="35"/>
      <c r="L82" s="35"/>
      <c r="M82" s="35"/>
      <c r="N82" s="35"/>
      <c r="O82" s="35">
        <v>20.421887360275147</v>
      </c>
      <c r="P82" s="35"/>
      <c r="Q82" s="35">
        <v>7.7768223941912684E-2</v>
      </c>
      <c r="R82" s="35"/>
      <c r="S82" s="35"/>
      <c r="T82" s="35"/>
      <c r="U82" s="35">
        <v>4.0015583955909042</v>
      </c>
      <c r="V82" s="35">
        <v>29.143622814560047</v>
      </c>
      <c r="W82" s="35"/>
      <c r="X82" s="35"/>
      <c r="Y82" s="35"/>
      <c r="Z82" s="35"/>
      <c r="AA82" s="35"/>
      <c r="AB82" s="35"/>
      <c r="AC82" s="35">
        <v>0.16795746632272857</v>
      </c>
      <c r="AD82" s="35"/>
      <c r="AE82" s="35"/>
      <c r="AF82" s="35"/>
      <c r="AG82" s="35"/>
      <c r="AH82" s="35"/>
      <c r="AI82" s="35"/>
      <c r="AJ82" s="35">
        <v>2.8661507595299511E-3</v>
      </c>
      <c r="AK82" s="35"/>
      <c r="AL82" s="35"/>
      <c r="AM82" s="35">
        <v>257.90233877901977</v>
      </c>
      <c r="AN82" s="35">
        <v>129.63361039457342</v>
      </c>
      <c r="AO82" s="35">
        <v>918.84072969080785</v>
      </c>
    </row>
    <row r="83" spans="1:41" ht="11.25" customHeight="1" x14ac:dyDescent="0.2">
      <c r="A83" s="27" t="s">
        <v>32</v>
      </c>
      <c r="B83" s="35"/>
      <c r="C83" s="35">
        <v>0.14860624062266767</v>
      </c>
      <c r="D83" s="35"/>
      <c r="E83" s="35"/>
      <c r="F83" s="35"/>
      <c r="G83" s="35"/>
      <c r="H83" s="35"/>
      <c r="I83" s="35">
        <v>5.4268993694468328</v>
      </c>
      <c r="J83" s="35"/>
      <c r="K83" s="35"/>
      <c r="L83" s="35"/>
      <c r="M83" s="35"/>
      <c r="N83" s="35"/>
      <c r="O83" s="35">
        <v>0.77733476640871313</v>
      </c>
      <c r="P83" s="35"/>
      <c r="Q83" s="35"/>
      <c r="R83" s="35"/>
      <c r="S83" s="35"/>
      <c r="T83" s="35"/>
      <c r="U83" s="35">
        <v>4.223443706410623E-3</v>
      </c>
      <c r="V83" s="35">
        <v>1.4522308206745007</v>
      </c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>
        <v>13.048452278589853</v>
      </c>
      <c r="AN83" s="35">
        <v>14.497945925289002</v>
      </c>
      <c r="AO83" s="35">
        <v>35.35569284473798</v>
      </c>
    </row>
    <row r="84" spans="1:41" ht="11.25" customHeight="1" x14ac:dyDescent="0.2">
      <c r="A84" s="27" t="s">
        <v>33</v>
      </c>
      <c r="B84" s="35"/>
      <c r="C84" s="35">
        <v>0.54294643855358982</v>
      </c>
      <c r="D84" s="35"/>
      <c r="E84" s="35"/>
      <c r="F84" s="35"/>
      <c r="G84" s="35"/>
      <c r="H84" s="35"/>
      <c r="I84" s="35">
        <v>0.37743473058182864</v>
      </c>
      <c r="J84" s="35"/>
      <c r="K84" s="35"/>
      <c r="L84" s="35"/>
      <c r="M84" s="35"/>
      <c r="N84" s="35"/>
      <c r="O84" s="35">
        <v>8.1182057179707652</v>
      </c>
      <c r="P84" s="35"/>
      <c r="Q84" s="35"/>
      <c r="R84" s="35"/>
      <c r="S84" s="35"/>
      <c r="T84" s="35"/>
      <c r="U84" s="35">
        <v>1.3700439340307635E-2</v>
      </c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>
        <v>2.6382201203783318</v>
      </c>
      <c r="AK84" s="35"/>
      <c r="AL84" s="35"/>
      <c r="AM84" s="35">
        <v>0.98279449699054167</v>
      </c>
      <c r="AN84" s="35">
        <v>9.5538358650998374E-3</v>
      </c>
      <c r="AO84" s="35">
        <v>12.682855779680466</v>
      </c>
    </row>
    <row r="85" spans="1:41" ht="11.25" customHeight="1" x14ac:dyDescent="0.2">
      <c r="A85" s="27" t="s">
        <v>23</v>
      </c>
      <c r="B85" s="35">
        <v>9.9260090365306058E-2</v>
      </c>
      <c r="C85" s="35">
        <v>9.0501627122006187</v>
      </c>
      <c r="D85" s="35">
        <v>0.11105250211118332</v>
      </c>
      <c r="E85" s="35"/>
      <c r="F85" s="35"/>
      <c r="G85" s="35"/>
      <c r="H85" s="35"/>
      <c r="I85" s="35">
        <v>80.391047379263398</v>
      </c>
      <c r="J85" s="35"/>
      <c r="K85" s="35"/>
      <c r="L85" s="35"/>
      <c r="M85" s="35"/>
      <c r="N85" s="35">
        <v>0.14719403840642017</v>
      </c>
      <c r="O85" s="35">
        <v>4.1972707437661212</v>
      </c>
      <c r="P85" s="35"/>
      <c r="Q85" s="35">
        <v>8.3370688831565865</v>
      </c>
      <c r="R85" s="35">
        <v>6.0953472819336952E-3</v>
      </c>
      <c r="S85" s="35"/>
      <c r="T85" s="35">
        <v>3.5731346135473387E-3</v>
      </c>
      <c r="U85" s="35">
        <v>7.0644821801375759</v>
      </c>
      <c r="V85" s="35">
        <v>5.3441888793350527</v>
      </c>
      <c r="W85" s="35"/>
      <c r="X85" s="35"/>
      <c r="Y85" s="35"/>
      <c r="Z85" s="35">
        <v>18.716717301996752</v>
      </c>
      <c r="AA85" s="35"/>
      <c r="AB85" s="35">
        <v>3.1241043278876468E-4</v>
      </c>
      <c r="AC85" s="35">
        <v>8.6448695901404412E-3</v>
      </c>
      <c r="AD85" s="35"/>
      <c r="AE85" s="35"/>
      <c r="AF85" s="35"/>
      <c r="AG85" s="35"/>
      <c r="AH85" s="35"/>
      <c r="AI85" s="35"/>
      <c r="AJ85" s="35">
        <v>5.4815133276010317E-3</v>
      </c>
      <c r="AK85" s="35"/>
      <c r="AL85" s="35"/>
      <c r="AM85" s="35">
        <v>115.71091143594151</v>
      </c>
      <c r="AN85" s="35">
        <v>407.36361899302568</v>
      </c>
      <c r="AO85" s="35">
        <v>656.55708241495222</v>
      </c>
    </row>
    <row r="86" spans="1:41" ht="11.25" customHeight="1" x14ac:dyDescent="0.2">
      <c r="A86" s="27" t="s">
        <v>24</v>
      </c>
      <c r="B86" s="35"/>
      <c r="C86" s="35">
        <v>4.2370991678249048</v>
      </c>
      <c r="D86" s="35">
        <v>1.0501530007555351E-2</v>
      </c>
      <c r="E86" s="35"/>
      <c r="F86" s="35"/>
      <c r="G86" s="35"/>
      <c r="H86" s="35"/>
      <c r="I86" s="35">
        <v>5.7826571053668676</v>
      </c>
      <c r="J86" s="35"/>
      <c r="K86" s="35"/>
      <c r="L86" s="35"/>
      <c r="M86" s="35"/>
      <c r="N86" s="35"/>
      <c r="O86" s="35"/>
      <c r="P86" s="35"/>
      <c r="Q86" s="35">
        <v>1.5974013566446926E-2</v>
      </c>
      <c r="R86" s="35"/>
      <c r="S86" s="35"/>
      <c r="T86" s="35"/>
      <c r="U86" s="35"/>
      <c r="V86" s="35">
        <v>3.0811120664946977E-2</v>
      </c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>
        <v>10.882321582115219</v>
      </c>
      <c r="AN86" s="35">
        <v>21.190407948791439</v>
      </c>
      <c r="AO86" s="35">
        <v>42.149772468337382</v>
      </c>
    </row>
    <row r="87" spans="1:41" ht="11.25" customHeight="1" x14ac:dyDescent="0.2">
      <c r="A87" s="27" t="s">
        <v>75</v>
      </c>
      <c r="B87" s="35">
        <v>7.2470323397344036E-2</v>
      </c>
      <c r="C87" s="35">
        <v>15.497543325272263</v>
      </c>
      <c r="D87" s="35">
        <v>2.6932078667755194E-3</v>
      </c>
      <c r="E87" s="35"/>
      <c r="F87" s="35"/>
      <c r="G87" s="35"/>
      <c r="H87" s="35"/>
      <c r="I87" s="35">
        <v>29.667664558254515</v>
      </c>
      <c r="J87" s="35"/>
      <c r="K87" s="35"/>
      <c r="L87" s="35"/>
      <c r="M87" s="35"/>
      <c r="N87" s="35"/>
      <c r="O87" s="35">
        <v>0.61187029951275429</v>
      </c>
      <c r="P87" s="35">
        <v>1.6974300181522881E-2</v>
      </c>
      <c r="Q87" s="35">
        <v>3.846374319289194E-2</v>
      </c>
      <c r="R87" s="35"/>
      <c r="S87" s="35">
        <v>1.3198074902073181E-2</v>
      </c>
      <c r="T87" s="35">
        <v>2.5222126683863565E-3</v>
      </c>
      <c r="U87" s="35">
        <v>7.2931662052163934E-2</v>
      </c>
      <c r="V87" s="35">
        <v>5.4843794783605612E-2</v>
      </c>
      <c r="W87" s="35"/>
      <c r="X87" s="35"/>
      <c r="Y87" s="35"/>
      <c r="Z87" s="35">
        <v>1.001241998662463E-3</v>
      </c>
      <c r="AA87" s="35"/>
      <c r="AB87" s="35">
        <v>1.0413681092958823E-4</v>
      </c>
      <c r="AC87" s="35">
        <v>2.8106276010318147</v>
      </c>
      <c r="AD87" s="35"/>
      <c r="AE87" s="35"/>
      <c r="AF87" s="35"/>
      <c r="AG87" s="35"/>
      <c r="AH87" s="35"/>
      <c r="AI87" s="35"/>
      <c r="AJ87" s="35">
        <v>8.2401834336486096E-2</v>
      </c>
      <c r="AK87" s="35"/>
      <c r="AL87" s="35"/>
      <c r="AM87" s="35">
        <v>37.258598452278591</v>
      </c>
      <c r="AN87" s="35">
        <v>109.35320531193273</v>
      </c>
      <c r="AO87" s="35">
        <v>195.55711408047353</v>
      </c>
    </row>
    <row r="88" spans="1:41" ht="11.25" customHeight="1" x14ac:dyDescent="0.2">
      <c r="A88" s="33" t="s">
        <v>25</v>
      </c>
      <c r="B88" s="35"/>
      <c r="C88" s="35"/>
      <c r="D88" s="35"/>
      <c r="E88" s="35"/>
      <c r="F88" s="35"/>
      <c r="G88" s="35"/>
      <c r="H88" s="35"/>
      <c r="I88" s="35"/>
      <c r="J88" s="35">
        <v>1.1414070292347376</v>
      </c>
      <c r="K88" s="35"/>
      <c r="L88" s="35"/>
      <c r="M88" s="35"/>
      <c r="N88" s="35"/>
      <c r="O88" s="35">
        <v>1750.1355270851245</v>
      </c>
      <c r="P88" s="35"/>
      <c r="Q88" s="35">
        <v>4412.3838540173883</v>
      </c>
      <c r="R88" s="35">
        <v>535.23454667048816</v>
      </c>
      <c r="S88" s="35"/>
      <c r="T88" s="35"/>
      <c r="U88" s="35">
        <v>4989.1159363786901</v>
      </c>
      <c r="V88" s="35">
        <v>14.783997324925958</v>
      </c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>
        <v>275.24198624247634</v>
      </c>
      <c r="AN88" s="35"/>
      <c r="AO88" s="35">
        <v>11978.037254748329</v>
      </c>
    </row>
    <row r="89" spans="1:41" ht="11.25" customHeight="1" x14ac:dyDescent="0.2">
      <c r="A89" s="27" t="s">
        <v>42</v>
      </c>
      <c r="B89" s="39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>
        <v>875.06327027801649</v>
      </c>
      <c r="P89" s="34"/>
      <c r="Q89" s="34"/>
      <c r="R89" s="34">
        <v>535.23454667048816</v>
      </c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5">
        <v>1410.2978169485045</v>
      </c>
    </row>
    <row r="90" spans="1:41" ht="11.25" customHeight="1" x14ac:dyDescent="0.2">
      <c r="A90" s="27" t="s">
        <v>34</v>
      </c>
      <c r="B90" s="39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>
        <v>875.06327027801649</v>
      </c>
      <c r="P90" s="34"/>
      <c r="Q90" s="34">
        <v>4404.5189643641925</v>
      </c>
      <c r="R90" s="34"/>
      <c r="S90" s="34"/>
      <c r="T90" s="34"/>
      <c r="U90" s="34">
        <v>4564.5125384088087</v>
      </c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>
        <v>3.5713671539122953</v>
      </c>
      <c r="AN90" s="34"/>
      <c r="AO90" s="35">
        <v>9847.6661402049303</v>
      </c>
    </row>
    <row r="91" spans="1:41" ht="11.25" customHeight="1" x14ac:dyDescent="0.2">
      <c r="A91" s="27" t="s">
        <v>26</v>
      </c>
      <c r="B91" s="39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>
        <v>7.8648896531957586</v>
      </c>
      <c r="R91" s="34"/>
      <c r="S91" s="34"/>
      <c r="T91" s="34"/>
      <c r="U91" s="34">
        <v>423.91837600286618</v>
      </c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>
        <v>208.70871023215821</v>
      </c>
      <c r="AN91" s="34"/>
      <c r="AO91" s="35">
        <v>640.49197588822017</v>
      </c>
    </row>
    <row r="92" spans="1:41" ht="11.25" customHeight="1" x14ac:dyDescent="0.2">
      <c r="A92" s="27" t="s">
        <v>35</v>
      </c>
      <c r="B92" s="39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>
        <v>1.1233161364287761E-3</v>
      </c>
      <c r="P92" s="34"/>
      <c r="Q92" s="34"/>
      <c r="R92" s="34"/>
      <c r="S92" s="34"/>
      <c r="T92" s="34"/>
      <c r="U92" s="34"/>
      <c r="V92" s="34">
        <v>10.101734021209515</v>
      </c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5">
        <v>10.102857337345943</v>
      </c>
    </row>
    <row r="93" spans="1:41" ht="11.25" customHeight="1" x14ac:dyDescent="0.2">
      <c r="A93" s="27" t="s">
        <v>36</v>
      </c>
      <c r="B93" s="39"/>
      <c r="C93" s="34"/>
      <c r="D93" s="34"/>
      <c r="E93" s="34"/>
      <c r="F93" s="34"/>
      <c r="G93" s="34"/>
      <c r="H93" s="34"/>
      <c r="I93" s="34"/>
      <c r="J93" s="34">
        <v>1.1414070292347376</v>
      </c>
      <c r="K93" s="34"/>
      <c r="L93" s="34"/>
      <c r="M93" s="34"/>
      <c r="N93" s="34"/>
      <c r="O93" s="34">
        <v>7.8632129550014317E-3</v>
      </c>
      <c r="P93" s="34"/>
      <c r="Q93" s="34"/>
      <c r="R93" s="34"/>
      <c r="S93" s="34"/>
      <c r="T93" s="34"/>
      <c r="U93" s="34">
        <v>0.68502196701538176</v>
      </c>
      <c r="V93" s="34">
        <v>4.6822633037164421</v>
      </c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>
        <v>59.362424763542556</v>
      </c>
      <c r="AN93" s="34"/>
      <c r="AO93" s="35">
        <v>65.878980276464119</v>
      </c>
    </row>
    <row r="94" spans="1:41" ht="11.25" customHeight="1" x14ac:dyDescent="0.2">
      <c r="A94" s="27" t="s">
        <v>51</v>
      </c>
      <c r="B94" s="39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>
        <v>3.5994840928632845</v>
      </c>
      <c r="AN94" s="34"/>
      <c r="AO94" s="35">
        <v>3.5994840928632845</v>
      </c>
    </row>
    <row r="95" spans="1:41" ht="11.25" customHeight="1" x14ac:dyDescent="0.2">
      <c r="A95" s="33" t="s">
        <v>76</v>
      </c>
      <c r="B95" s="39">
        <v>61.23123291383277</v>
      </c>
      <c r="C95" s="34">
        <v>2877.5832535588047</v>
      </c>
      <c r="D95" s="34">
        <v>708.79070444177864</v>
      </c>
      <c r="E95" s="34"/>
      <c r="F95" s="34"/>
      <c r="G95" s="34"/>
      <c r="H95" s="34">
        <v>9.6684818954810361E-3</v>
      </c>
      <c r="I95" s="34">
        <v>7994.7203557117009</v>
      </c>
      <c r="J95" s="34">
        <v>898.91763279831855</v>
      </c>
      <c r="K95" s="34">
        <v>1.2107576191841023</v>
      </c>
      <c r="L95" s="34"/>
      <c r="M95" s="34"/>
      <c r="N95" s="34">
        <v>0.46236744052737172</v>
      </c>
      <c r="O95" s="34">
        <v>864.02623991114933</v>
      </c>
      <c r="P95" s="34"/>
      <c r="Q95" s="34"/>
      <c r="R95" s="34"/>
      <c r="S95" s="34"/>
      <c r="T95" s="34"/>
      <c r="U95" s="34">
        <v>26.214400031580205</v>
      </c>
      <c r="V95" s="34">
        <v>834.41465080729915</v>
      </c>
      <c r="W95" s="34">
        <v>2.3317390083118374E-2</v>
      </c>
      <c r="X95" s="34"/>
      <c r="Y95" s="34"/>
      <c r="Z95" s="34"/>
      <c r="AA95" s="34"/>
      <c r="AB95" s="34">
        <v>1.0413681092958822E-3</v>
      </c>
      <c r="AC95" s="34">
        <v>0.2645710088850674</v>
      </c>
      <c r="AD95" s="34"/>
      <c r="AE95" s="34"/>
      <c r="AF95" s="34"/>
      <c r="AG95" s="34"/>
      <c r="AH95" s="34"/>
      <c r="AI95" s="34"/>
      <c r="AJ95" s="34">
        <v>418.305030094583</v>
      </c>
      <c r="AK95" s="34">
        <v>9.0997898156109667</v>
      </c>
      <c r="AL95" s="34"/>
      <c r="AM95" s="34">
        <v>3624.2004901117803</v>
      </c>
      <c r="AN95" s="34">
        <v>6792.2969571032772</v>
      </c>
      <c r="AO95" s="35">
        <v>25111.772460608401</v>
      </c>
    </row>
    <row r="96" spans="1:41" ht="11.25" customHeight="1" x14ac:dyDescent="0.2">
      <c r="A96" s="27" t="s">
        <v>77</v>
      </c>
      <c r="B96" s="39">
        <v>0.19544567775748106</v>
      </c>
      <c r="C96" s="39">
        <v>79.307203950511138</v>
      </c>
      <c r="D96" s="39">
        <v>295.21346028662941</v>
      </c>
      <c r="E96" s="39"/>
      <c r="F96" s="39"/>
      <c r="G96" s="39"/>
      <c r="H96" s="39">
        <v>6.4966083882678893E-3</v>
      </c>
      <c r="I96" s="39">
        <v>1763.4396999184939</v>
      </c>
      <c r="J96" s="39"/>
      <c r="K96" s="39">
        <v>1.050348715009076</v>
      </c>
      <c r="L96" s="39"/>
      <c r="M96" s="39"/>
      <c r="N96" s="39">
        <v>6.3628546861564904E-3</v>
      </c>
      <c r="O96" s="39">
        <v>30.470399527085124</v>
      </c>
      <c r="P96" s="39"/>
      <c r="Q96" s="39"/>
      <c r="R96" s="39"/>
      <c r="S96" s="39"/>
      <c r="T96" s="39"/>
      <c r="U96" s="39">
        <v>24.225261056682903</v>
      </c>
      <c r="V96" s="39">
        <v>359.20364478838252</v>
      </c>
      <c r="W96" s="39"/>
      <c r="X96" s="39"/>
      <c r="Y96" s="39"/>
      <c r="Z96" s="39"/>
      <c r="AA96" s="39"/>
      <c r="AB96" s="39">
        <v>1.0413681092958822E-3</v>
      </c>
      <c r="AC96" s="39">
        <v>0.24015637718543995</v>
      </c>
      <c r="AD96" s="39"/>
      <c r="AE96" s="39"/>
      <c r="AF96" s="39"/>
      <c r="AG96" s="39"/>
      <c r="AH96" s="39"/>
      <c r="AI96" s="39"/>
      <c r="AJ96" s="39">
        <v>136.35712238463742</v>
      </c>
      <c r="AK96" s="39">
        <v>5.7752937804528512</v>
      </c>
      <c r="AL96" s="39"/>
      <c r="AM96" s="39">
        <v>1593.0681169389509</v>
      </c>
      <c r="AN96" s="39">
        <v>2183.9471672876662</v>
      </c>
      <c r="AO96" s="35">
        <v>6472.5072215206292</v>
      </c>
    </row>
    <row r="97" spans="1:41" ht="11.25" customHeight="1" x14ac:dyDescent="0.2">
      <c r="A97" s="27" t="s">
        <v>78</v>
      </c>
      <c r="B97" s="39">
        <v>61.035787236075279</v>
      </c>
      <c r="C97" s="39">
        <v>2291.1432426913161</v>
      </c>
      <c r="D97" s="39">
        <v>409.30055449111211</v>
      </c>
      <c r="E97" s="39"/>
      <c r="F97" s="39"/>
      <c r="G97" s="39"/>
      <c r="H97" s="39"/>
      <c r="I97" s="39">
        <v>6079.956890981478</v>
      </c>
      <c r="J97" s="39"/>
      <c r="K97" s="39"/>
      <c r="L97" s="39"/>
      <c r="M97" s="39"/>
      <c r="N97" s="39"/>
      <c r="O97" s="39">
        <v>820.37574749211808</v>
      </c>
      <c r="P97" s="39"/>
      <c r="Q97" s="39"/>
      <c r="R97" s="39"/>
      <c r="S97" s="39"/>
      <c r="T97" s="39"/>
      <c r="U97" s="39"/>
      <c r="V97" s="39">
        <v>475.19888697812172</v>
      </c>
      <c r="W97" s="39">
        <v>2.3317390083118374E-2</v>
      </c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>
        <v>214.16344224706222</v>
      </c>
      <c r="AK97" s="39">
        <v>3.3244960351581159</v>
      </c>
      <c r="AL97" s="39"/>
      <c r="AM97" s="39">
        <v>1776.9825021496129</v>
      </c>
      <c r="AN97" s="39">
        <v>4567.9065157160594</v>
      </c>
      <c r="AO97" s="35">
        <v>16699.411383408198</v>
      </c>
    </row>
    <row r="98" spans="1:41" ht="11.25" customHeight="1" x14ac:dyDescent="0.2">
      <c r="A98" s="27" t="s">
        <v>37</v>
      </c>
      <c r="B98" s="39"/>
      <c r="C98" s="39">
        <v>114.4601854638387</v>
      </c>
      <c r="D98" s="39">
        <v>4.2677095137575236</v>
      </c>
      <c r="E98" s="39"/>
      <c r="F98" s="39"/>
      <c r="G98" s="39"/>
      <c r="H98" s="39">
        <v>3.171873507213146E-3</v>
      </c>
      <c r="I98" s="39">
        <v>151.32376481172975</v>
      </c>
      <c r="J98" s="39"/>
      <c r="K98" s="39">
        <v>0.16040890417502623</v>
      </c>
      <c r="L98" s="39"/>
      <c r="M98" s="39"/>
      <c r="N98" s="39">
        <v>0.45600458584121517</v>
      </c>
      <c r="O98" s="39">
        <v>13.180092891946115</v>
      </c>
      <c r="P98" s="39"/>
      <c r="Q98" s="39"/>
      <c r="R98" s="39"/>
      <c r="S98" s="39"/>
      <c r="T98" s="39"/>
      <c r="U98" s="39">
        <v>1.9891389748972963</v>
      </c>
      <c r="V98" s="39">
        <v>1.2119040794879144E-2</v>
      </c>
      <c r="W98" s="39"/>
      <c r="X98" s="39"/>
      <c r="Y98" s="39"/>
      <c r="Z98" s="39"/>
      <c r="AA98" s="39"/>
      <c r="AB98" s="39"/>
      <c r="AC98" s="39">
        <v>2.44146316996274E-2</v>
      </c>
      <c r="AD98" s="39"/>
      <c r="AE98" s="39"/>
      <c r="AF98" s="39"/>
      <c r="AG98" s="39"/>
      <c r="AH98" s="39"/>
      <c r="AI98" s="39"/>
      <c r="AJ98" s="39">
        <v>67.784465462883361</v>
      </c>
      <c r="AK98" s="39"/>
      <c r="AL98" s="39"/>
      <c r="AM98" s="39">
        <v>253.17351676698195</v>
      </c>
      <c r="AN98" s="39">
        <v>40.43947644979459</v>
      </c>
      <c r="AO98" s="35">
        <v>647.2744693718472</v>
      </c>
    </row>
    <row r="99" spans="1:41" ht="11.25" customHeight="1" x14ac:dyDescent="0.2">
      <c r="A99" s="27" t="s">
        <v>38</v>
      </c>
      <c r="B99" s="39"/>
      <c r="C99" s="39">
        <v>1.8327003917072704E-2</v>
      </c>
      <c r="D99" s="39">
        <v>8.9801502794496987E-3</v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>
        <v>0.97635425623387784</v>
      </c>
      <c r="AN99" s="39">
        <v>3.7976497563771854E-3</v>
      </c>
      <c r="AO99" s="35">
        <v>1.0074590601867774</v>
      </c>
    </row>
    <row r="100" spans="1:41" ht="11.25" customHeight="1" x14ac:dyDescent="0.2">
      <c r="A100" s="27" t="s">
        <v>79</v>
      </c>
      <c r="B100" s="39"/>
      <c r="C100" s="39">
        <v>392.65429444922131</v>
      </c>
      <c r="D100" s="39"/>
      <c r="E100" s="39"/>
      <c r="F100" s="39"/>
      <c r="G100" s="39"/>
      <c r="H100" s="39"/>
      <c r="I100" s="39"/>
      <c r="J100" s="39">
        <v>898.91763279831855</v>
      </c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5">
        <v>1291.5719272475399</v>
      </c>
    </row>
    <row r="101" spans="1:41" ht="11.25" customHeight="1" x14ac:dyDescent="0.2">
      <c r="A101" s="33" t="s">
        <v>17</v>
      </c>
      <c r="B101" s="39"/>
      <c r="C101" s="39"/>
      <c r="D101" s="39"/>
      <c r="E101" s="39">
        <v>1.31532435272762E-3</v>
      </c>
      <c r="F101" s="39"/>
      <c r="G101" s="39"/>
      <c r="H101" s="39"/>
      <c r="I101" s="39">
        <v>310.64702725530236</v>
      </c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>
        <v>936.05468653864557</v>
      </c>
      <c r="AA101" s="39"/>
      <c r="AB101" s="39">
        <v>3.1792968376803286</v>
      </c>
      <c r="AC101" s="39">
        <v>65.56991086271141</v>
      </c>
      <c r="AD101" s="39">
        <v>6.6251074806534832E-2</v>
      </c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5">
        <v>1315.518487893499</v>
      </c>
    </row>
    <row r="102" spans="1:41" ht="11.25" customHeight="1" x14ac:dyDescent="0.2">
      <c r="A102" s="27" t="s">
        <v>68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5"/>
    </row>
    <row r="103" spans="1:41" ht="11.25" customHeight="1" x14ac:dyDescent="0.2">
      <c r="A103" s="27" t="s">
        <v>69</v>
      </c>
      <c r="B103" s="39"/>
      <c r="C103" s="39"/>
      <c r="D103" s="39"/>
      <c r="E103" s="39">
        <v>1.31532435272762E-3</v>
      </c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>
        <v>25.542684627878096</v>
      </c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5">
        <v>25.543999952230823</v>
      </c>
    </row>
    <row r="104" spans="1:41" ht="11.25" customHeight="1" x14ac:dyDescent="0.2">
      <c r="A104" s="27" t="s">
        <v>70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>
        <v>11.425172446737367</v>
      </c>
      <c r="AA104" s="39"/>
      <c r="AB104" s="39">
        <v>1.0413681092958822E-3</v>
      </c>
      <c r="AC104" s="39">
        <v>48.085424620235067</v>
      </c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5">
        <v>59.511638435081728</v>
      </c>
    </row>
    <row r="105" spans="1:41" ht="11.25" customHeight="1" x14ac:dyDescent="0.2">
      <c r="A105" s="27" t="s">
        <v>71</v>
      </c>
      <c r="B105" s="39"/>
      <c r="C105" s="39"/>
      <c r="D105" s="39"/>
      <c r="E105" s="39"/>
      <c r="F105" s="39"/>
      <c r="G105" s="39"/>
      <c r="H105" s="39"/>
      <c r="I105" s="39">
        <v>310.64702725530236</v>
      </c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>
        <v>647.74104557179703</v>
      </c>
      <c r="AA105" s="39"/>
      <c r="AB105" s="39">
        <v>0.15516384828508648</v>
      </c>
      <c r="AC105" s="39">
        <v>17.403737460590424</v>
      </c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5">
        <v>975.94697413597487</v>
      </c>
    </row>
    <row r="106" spans="1:41" ht="11.25" customHeight="1" x14ac:dyDescent="0.2">
      <c r="A106" s="60" t="s">
        <v>72</v>
      </c>
      <c r="B106" s="39"/>
      <c r="C106" s="39"/>
      <c r="D106" s="39"/>
      <c r="E106" s="39"/>
      <c r="F106" s="39"/>
      <c r="G106" s="39"/>
      <c r="H106" s="39"/>
      <c r="I106" s="39">
        <v>242.70965852411149</v>
      </c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>
        <v>8.5498710232158204E-3</v>
      </c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5">
        <v>242.7182083951347</v>
      </c>
    </row>
    <row r="107" spans="1:41" ht="11.25" customHeight="1" x14ac:dyDescent="0.2">
      <c r="A107" s="27" t="s">
        <v>73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>
        <v>3.1241043278876467E-3</v>
      </c>
      <c r="AC107" s="39">
        <v>8.0748781885927198E-2</v>
      </c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5">
        <v>8.3872886213814848E-2</v>
      </c>
    </row>
    <row r="108" spans="1:41" ht="11.25" customHeight="1" x14ac:dyDescent="0.2">
      <c r="A108" s="27" t="s">
        <v>74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>
        <v>251.34578389223296</v>
      </c>
      <c r="AA108" s="39"/>
      <c r="AB108" s="39">
        <v>3.0199675169580584</v>
      </c>
      <c r="AC108" s="39"/>
      <c r="AD108" s="39">
        <v>6.6251074806534832E-2</v>
      </c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5">
        <v>254.43200248399754</v>
      </c>
    </row>
    <row r="109" spans="1:41" ht="11.25" customHeight="1" x14ac:dyDescent="0.2">
      <c r="A109" s="61" t="s">
        <v>27</v>
      </c>
      <c r="B109" s="40">
        <v>1.0006661417515801E-2</v>
      </c>
      <c r="C109" s="40">
        <v>-1237.8668859911104</v>
      </c>
      <c r="D109" s="40">
        <v>174.23956928888452</v>
      </c>
      <c r="E109" s="40">
        <v>-22.819765077642277</v>
      </c>
      <c r="F109" s="40">
        <v>-9.8004012611130273E-3</v>
      </c>
      <c r="G109" s="40">
        <v>-0.65921467469188866</v>
      </c>
      <c r="H109" s="40">
        <v>-9.6684818955244823E-3</v>
      </c>
      <c r="I109" s="40">
        <v>-469.61697924507843</v>
      </c>
      <c r="J109" s="40">
        <v>339.23791976428333</v>
      </c>
      <c r="K109" s="40">
        <v>-312.12858985382633</v>
      </c>
      <c r="L109" s="40">
        <v>-25.978058990159528</v>
      </c>
      <c r="M109" s="40">
        <v>2.825465023406899</v>
      </c>
      <c r="N109" s="40">
        <v>-6.4994439667526498</v>
      </c>
      <c r="O109" s="40">
        <v>423.39862260935797</v>
      </c>
      <c r="P109" s="40">
        <v>9.2053816757428102</v>
      </c>
      <c r="Q109" s="40">
        <v>-301.50593293207271</v>
      </c>
      <c r="R109" s="40">
        <v>0.6094296359988034</v>
      </c>
      <c r="S109" s="40">
        <v>-48.154579225183923</v>
      </c>
      <c r="T109" s="40">
        <v>0.94982325403649548</v>
      </c>
      <c r="U109" s="40">
        <v>-477.19938459732231</v>
      </c>
      <c r="V109" s="40">
        <v>10.693576509434417</v>
      </c>
      <c r="W109" s="40">
        <v>584.95549539603746</v>
      </c>
      <c r="X109" s="40">
        <v>-412.81020240876092</v>
      </c>
      <c r="Y109" s="40">
        <v>-157.47378427438611</v>
      </c>
      <c r="Z109" s="40">
        <v>333.31190942963582</v>
      </c>
      <c r="AA109" s="40">
        <v>113.62989491043275</v>
      </c>
      <c r="AB109" s="40">
        <v>-1.0846890226425909</v>
      </c>
      <c r="AC109" s="40">
        <v>73.553210432788731</v>
      </c>
      <c r="AD109" s="40">
        <v>9.8704499856692468E-2</v>
      </c>
      <c r="AE109" s="40">
        <v>-0.86271137861852087</v>
      </c>
      <c r="AF109" s="40">
        <v>-8.5984522785898534E-2</v>
      </c>
      <c r="AG109" s="40"/>
      <c r="AH109" s="40"/>
      <c r="AI109" s="40"/>
      <c r="AJ109" s="40">
        <v>-433.4588349097163</v>
      </c>
      <c r="AK109" s="40">
        <v>0.4178943345753327</v>
      </c>
      <c r="AL109" s="40">
        <v>-1.9346517626816447E-3</v>
      </c>
      <c r="AM109" s="40">
        <v>-103.93938072810454</v>
      </c>
      <c r="AN109" s="40">
        <v>-17.019049586425076</v>
      </c>
      <c r="AO109" s="38">
        <v>-1962.0479714943096</v>
      </c>
    </row>
    <row r="110" spans="1:41" ht="12.75" x14ac:dyDescent="0.2">
      <c r="A110" s="62" t="s">
        <v>94</v>
      </c>
      <c r="B110" s="77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</row>
    <row r="111" spans="1:41" ht="12.75" x14ac:dyDescent="0.2">
      <c r="A111" s="62" t="s">
        <v>95</v>
      </c>
      <c r="B111" s="77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</row>
    <row r="112" spans="1:41" ht="12.75" x14ac:dyDescent="0.2">
      <c r="A112" s="62" t="s">
        <v>172</v>
      </c>
      <c r="B112" s="77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</row>
    <row r="113" spans="1:41" ht="12.75" x14ac:dyDescent="0.2">
      <c r="A113" s="62" t="s">
        <v>171</v>
      </c>
      <c r="B113" s="77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</row>
    <row r="115" spans="1:41" ht="12.75" x14ac:dyDescent="0.2">
      <c r="A115" s="78" t="s">
        <v>193</v>
      </c>
      <c r="B115" s="42"/>
      <c r="C115" s="42"/>
      <c r="D115" s="42"/>
      <c r="E115" s="42"/>
      <c r="F115" s="42"/>
      <c r="G115" s="42"/>
      <c r="H115" s="42"/>
      <c r="I115" s="42"/>
    </row>
    <row r="116" spans="1:41" ht="12.75" x14ac:dyDescent="0.2">
      <c r="A116" s="79" t="s">
        <v>178</v>
      </c>
      <c r="B116" s="79"/>
      <c r="C116" s="80"/>
      <c r="D116" s="80"/>
      <c r="E116" s="81"/>
      <c r="F116" s="81"/>
      <c r="G116" s="81"/>
      <c r="H116" s="81"/>
      <c r="I116" s="42"/>
    </row>
    <row r="117" spans="1:41" ht="123.75" x14ac:dyDescent="0.2">
      <c r="A117" s="82" t="s">
        <v>161</v>
      </c>
      <c r="B117" s="82" t="s">
        <v>179</v>
      </c>
      <c r="C117" s="82" t="s">
        <v>180</v>
      </c>
      <c r="D117" s="82" t="s">
        <v>162</v>
      </c>
    </row>
  </sheetData>
  <mergeCells count="8">
    <mergeCell ref="A1:AO1"/>
    <mergeCell ref="AO4:AO5"/>
    <mergeCell ref="AN4:AN5"/>
    <mergeCell ref="AM4:AM5"/>
    <mergeCell ref="B4:H4"/>
    <mergeCell ref="I4:I5"/>
    <mergeCell ref="J4:AE4"/>
    <mergeCell ref="AF4:A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Метод.пояснение</vt:lpstr>
      <vt:lpstr>1</vt:lpstr>
      <vt:lpstr>2</vt:lpstr>
      <vt:lpstr>3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2026-07-31T12:44:23Z</cp:lastPrinted>
  <dcterms:created xsi:type="dcterms:W3CDTF">2009-03-11T05:00:38Z</dcterms:created>
  <dcterms:modified xsi:type="dcterms:W3CDTF">2026-08-03T05:41:09Z</dcterms:modified>
</cp:coreProperties>
</file>